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228"/>
  <workbookPr codeName="ЭтаКнига" defaultThemeVersion="124226"/>
  <mc:AlternateContent xmlns:mc="http://schemas.openxmlformats.org/markup-compatibility/2006">
    <mc:Choice Requires="x15">
      <x15ac:absPath xmlns:x15ac="http://schemas.microsoft.com/office/spreadsheetml/2010/11/ac" url="C:\Users\BUH\Documents\HatsAndCaps\Excel\Herman\"/>
    </mc:Choice>
  </mc:AlternateContent>
  <xr:revisionPtr revIDLastSave="0" documentId="13_ncr:1_{4942C81C-B849-465E-AC15-D42BD463E0C5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order" sheetId="1" r:id="rId1"/>
    <sheet name="цены" sheetId="5" r:id="rId2"/>
    <sheet name="наличие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V61" i="1" l="1"/>
  <c r="BK61" i="1"/>
  <c r="AZ61" i="1"/>
  <c r="AO61" i="1"/>
  <c r="AN61" i="1"/>
  <c r="AM61" i="1"/>
  <c r="AL61" i="1"/>
  <c r="AK61" i="1"/>
  <c r="AJ61" i="1"/>
  <c r="AI61" i="1"/>
  <c r="R61" i="1"/>
  <c r="BV60" i="1"/>
  <c r="BK60" i="1"/>
  <c r="AZ60" i="1"/>
  <c r="AO60" i="1"/>
  <c r="AN60" i="1"/>
  <c r="AM60" i="1"/>
  <c r="AL60" i="1"/>
  <c r="AK60" i="1"/>
  <c r="AJ60" i="1"/>
  <c r="AI60" i="1"/>
  <c r="R60" i="1"/>
  <c r="AP61" i="1" l="1"/>
  <c r="AP60" i="1"/>
  <c r="BK207" i="1" l="1"/>
  <c r="AZ207" i="1"/>
  <c r="AO207" i="1"/>
  <c r="AM207" i="1"/>
  <c r="AK207" i="1"/>
  <c r="AI207" i="1"/>
  <c r="R207" i="1"/>
  <c r="BK206" i="1"/>
  <c r="AZ206" i="1"/>
  <c r="AO206" i="1"/>
  <c r="AM206" i="1"/>
  <c r="AK206" i="1"/>
  <c r="AI206" i="1"/>
  <c r="R206" i="1"/>
  <c r="BV191" i="1"/>
  <c r="BK191" i="1"/>
  <c r="AZ191" i="1"/>
  <c r="AM191" i="1"/>
  <c r="AK191" i="1"/>
  <c r="AP191" i="1" s="1"/>
  <c r="R191" i="1"/>
  <c r="AM183" i="1"/>
  <c r="AK183" i="1"/>
  <c r="AI183" i="1"/>
  <c r="AM182" i="1"/>
  <c r="AK182" i="1"/>
  <c r="AI182" i="1"/>
  <c r="AO181" i="1"/>
  <c r="AM181" i="1"/>
  <c r="AK181" i="1"/>
  <c r="AI181" i="1"/>
  <c r="AO159" i="1"/>
  <c r="AM159" i="1"/>
  <c r="AK159" i="1"/>
  <c r="AO160" i="1"/>
  <c r="AM160" i="1"/>
  <c r="AK160" i="1"/>
  <c r="AO161" i="1"/>
  <c r="AM161" i="1"/>
  <c r="AK161" i="1"/>
  <c r="AI161" i="1"/>
  <c r="AM162" i="1"/>
  <c r="AO162" i="1"/>
  <c r="AK162" i="1"/>
  <c r="AO156" i="1"/>
  <c r="AM156" i="1"/>
  <c r="AK156" i="1"/>
  <c r="AI156" i="1"/>
  <c r="AO155" i="1"/>
  <c r="AM155" i="1"/>
  <c r="AK155" i="1"/>
  <c r="AO140" i="1"/>
  <c r="AM140" i="1"/>
  <c r="AK140" i="1"/>
  <c r="AI140" i="1"/>
  <c r="AO117" i="1"/>
  <c r="AM117" i="1"/>
  <c r="AK117" i="1"/>
  <c r="AI117" i="1"/>
  <c r="AO115" i="1"/>
  <c r="AM115" i="1"/>
  <c r="AK115" i="1"/>
  <c r="AI115" i="1"/>
  <c r="AM112" i="1"/>
  <c r="AK112" i="1"/>
  <c r="BK109" i="1"/>
  <c r="AZ109" i="1"/>
  <c r="AO109" i="1"/>
  <c r="AM109" i="1"/>
  <c r="AK109" i="1"/>
  <c r="AI109" i="1"/>
  <c r="BK108" i="1"/>
  <c r="AZ108" i="1"/>
  <c r="AO108" i="1"/>
  <c r="AM108" i="1"/>
  <c r="AK108" i="1"/>
  <c r="AI108" i="1"/>
  <c r="BK107" i="1"/>
  <c r="AZ107" i="1"/>
  <c r="AO107" i="1"/>
  <c r="AM107" i="1"/>
  <c r="AK107" i="1"/>
  <c r="AI107" i="1"/>
  <c r="AO106" i="1"/>
  <c r="AM106" i="1"/>
  <c r="AK106" i="1"/>
  <c r="BK106" i="1"/>
  <c r="AZ106" i="1"/>
  <c r="AI106" i="1"/>
  <c r="R106" i="1"/>
  <c r="AM95" i="1"/>
  <c r="AK95" i="1"/>
  <c r="AM94" i="1"/>
  <c r="AK94" i="1"/>
  <c r="AM93" i="1"/>
  <c r="AK93" i="1"/>
  <c r="AM92" i="1"/>
  <c r="AK92" i="1"/>
  <c r="BK92" i="1"/>
  <c r="AZ92" i="1"/>
  <c r="R92" i="1"/>
  <c r="AM91" i="1"/>
  <c r="AK91" i="1"/>
  <c r="AM84" i="1"/>
  <c r="AO84" i="1"/>
  <c r="AK84" i="1"/>
  <c r="AO71" i="1"/>
  <c r="AN71" i="1"/>
  <c r="AM71" i="1"/>
  <c r="AL71" i="1"/>
  <c r="AK71" i="1"/>
  <c r="AJ71" i="1"/>
  <c r="BV71" i="1"/>
  <c r="BK71" i="1"/>
  <c r="AZ71" i="1"/>
  <c r="AI71" i="1"/>
  <c r="R71" i="1"/>
  <c r="BK67" i="1"/>
  <c r="AZ67" i="1"/>
  <c r="AO67" i="1"/>
  <c r="AN67" i="1"/>
  <c r="AM67" i="1"/>
  <c r="AL67" i="1"/>
  <c r="AK67" i="1"/>
  <c r="AJ67" i="1"/>
  <c r="AI67" i="1"/>
  <c r="R67" i="1"/>
  <c r="BV55" i="1"/>
  <c r="BK55" i="1"/>
  <c r="AZ55" i="1"/>
  <c r="AO55" i="1"/>
  <c r="AN55" i="1"/>
  <c r="AM55" i="1"/>
  <c r="AL55" i="1"/>
  <c r="AK55" i="1"/>
  <c r="AJ55" i="1"/>
  <c r="AI55" i="1"/>
  <c r="R55" i="1"/>
  <c r="BV56" i="1"/>
  <c r="BK56" i="1"/>
  <c r="AZ56" i="1"/>
  <c r="AO56" i="1"/>
  <c r="AN56" i="1"/>
  <c r="AM56" i="1"/>
  <c r="AL56" i="1"/>
  <c r="AK56" i="1"/>
  <c r="AJ56" i="1"/>
  <c r="AP56" i="1" s="1"/>
  <c r="AI56" i="1"/>
  <c r="R56" i="1"/>
  <c r="BV57" i="1"/>
  <c r="BK57" i="1"/>
  <c r="AZ57" i="1"/>
  <c r="AO57" i="1"/>
  <c r="AN57" i="1"/>
  <c r="AM57" i="1"/>
  <c r="AL57" i="1"/>
  <c r="AK57" i="1"/>
  <c r="AJ57" i="1"/>
  <c r="AI57" i="1"/>
  <c r="R57" i="1"/>
  <c r="BV58" i="1"/>
  <c r="BK58" i="1"/>
  <c r="AZ58" i="1"/>
  <c r="AO58" i="1"/>
  <c r="AN58" i="1"/>
  <c r="AM58" i="1"/>
  <c r="AL58" i="1"/>
  <c r="AK58" i="1"/>
  <c r="AJ58" i="1"/>
  <c r="AI58" i="1"/>
  <c r="R58" i="1"/>
  <c r="BK63" i="1"/>
  <c r="AZ63" i="1"/>
  <c r="AO63" i="1"/>
  <c r="AN63" i="1"/>
  <c r="AM63" i="1"/>
  <c r="AL63" i="1"/>
  <c r="AK63" i="1"/>
  <c r="AJ63" i="1"/>
  <c r="AI63" i="1"/>
  <c r="R63" i="1"/>
  <c r="BK62" i="1"/>
  <c r="AZ62" i="1"/>
  <c r="AO62" i="1"/>
  <c r="AN62" i="1"/>
  <c r="AM62" i="1"/>
  <c r="AL62" i="1"/>
  <c r="AK62" i="1"/>
  <c r="AJ62" i="1"/>
  <c r="AI62" i="1"/>
  <c r="R62" i="1"/>
  <c r="BK59" i="1"/>
  <c r="AZ59" i="1"/>
  <c r="AO59" i="1"/>
  <c r="AN59" i="1"/>
  <c r="AM59" i="1"/>
  <c r="AL59" i="1"/>
  <c r="AK59" i="1"/>
  <c r="AP58" i="1" l="1"/>
  <c r="AP108" i="1"/>
  <c r="AP109" i="1"/>
  <c r="AP57" i="1"/>
  <c r="AP55" i="1"/>
  <c r="AP206" i="1"/>
  <c r="AP207" i="1"/>
  <c r="AP107" i="1"/>
  <c r="AP106" i="1"/>
  <c r="AP92" i="1"/>
  <c r="AP71" i="1"/>
  <c r="AP67" i="1"/>
  <c r="AP63" i="1"/>
  <c r="AP62" i="1"/>
  <c r="H24" i="1" l="1"/>
  <c r="AO33" i="1" l="1"/>
  <c r="AN33" i="1"/>
  <c r="AM33" i="1"/>
  <c r="AL33" i="1"/>
  <c r="AK33" i="1"/>
  <c r="AJ33" i="1"/>
  <c r="AI33" i="1"/>
  <c r="BK32" i="1"/>
  <c r="AZ32" i="1"/>
  <c r="BK31" i="1"/>
  <c r="AZ31" i="1"/>
  <c r="AO27" i="1"/>
  <c r="AN27" i="1"/>
  <c r="AM27" i="1"/>
  <c r="AL27" i="1"/>
  <c r="AK27" i="1"/>
  <c r="AJ27" i="1"/>
  <c r="AI27" i="1"/>
  <c r="AO24" i="1"/>
  <c r="AN24" i="1"/>
  <c r="AM24" i="1"/>
  <c r="AL24" i="1"/>
  <c r="AK24" i="1"/>
  <c r="AJ24" i="1"/>
  <c r="AI24" i="1"/>
  <c r="AO25" i="1"/>
  <c r="AN25" i="1"/>
  <c r="AM25" i="1"/>
  <c r="AL25" i="1"/>
  <c r="AK25" i="1"/>
  <c r="AJ25" i="1"/>
  <c r="AI25" i="1"/>
  <c r="AL23" i="1"/>
  <c r="AO22" i="1"/>
  <c r="AN22" i="1"/>
  <c r="AK22" i="1"/>
  <c r="AM22" i="1"/>
  <c r="AL22" i="1"/>
  <c r="AJ22" i="1"/>
  <c r="AI22" i="1"/>
  <c r="AJ23" i="1"/>
  <c r="AO23" i="1"/>
  <c r="AN23" i="1"/>
  <c r="AI23" i="1"/>
  <c r="AO18" i="1" l="1"/>
  <c r="AN18" i="1"/>
  <c r="AM18" i="1"/>
  <c r="AL18" i="1"/>
  <c r="AK18" i="1"/>
  <c r="AJ18" i="1"/>
  <c r="AI18" i="1"/>
  <c r="AI19" i="1"/>
  <c r="AO19" i="1"/>
  <c r="AN19" i="1"/>
  <c r="AM19" i="1"/>
  <c r="AL19" i="1"/>
  <c r="AK19" i="1"/>
  <c r="AJ19" i="1"/>
  <c r="BV4" i="1"/>
  <c r="BK4" i="1"/>
  <c r="AZ4" i="1"/>
  <c r="AO4" i="1"/>
  <c r="AN4" i="1"/>
  <c r="AM4" i="1"/>
  <c r="AL4" i="1"/>
  <c r="AK4" i="1"/>
  <c r="AJ4" i="1"/>
  <c r="AI4" i="1"/>
  <c r="R4" i="1"/>
  <c r="BV3" i="1"/>
  <c r="BK3" i="1"/>
  <c r="AZ3" i="1"/>
  <c r="AO3" i="1"/>
  <c r="AN3" i="1"/>
  <c r="AM3" i="1"/>
  <c r="AL3" i="1"/>
  <c r="AK3" i="1"/>
  <c r="AJ3" i="1"/>
  <c r="AI3" i="1"/>
  <c r="R3" i="1"/>
  <c r="AP3" i="1" l="1"/>
  <c r="AP4" i="1"/>
  <c r="AM15" i="1" l="1"/>
  <c r="AO15" i="1"/>
  <c r="AL15" i="1"/>
  <c r="BK86" i="1" l="1"/>
  <c r="BK87" i="1"/>
  <c r="AZ87" i="1"/>
  <c r="AO87" i="1"/>
  <c r="AN87" i="1"/>
  <c r="AM87" i="1"/>
  <c r="AL87" i="1"/>
  <c r="AK87" i="1"/>
  <c r="AJ87" i="1"/>
  <c r="AI87" i="1"/>
  <c r="AZ86" i="1"/>
  <c r="AO86" i="1"/>
  <c r="AN86" i="1"/>
  <c r="AM86" i="1"/>
  <c r="AL86" i="1"/>
  <c r="AK86" i="1"/>
  <c r="AJ86" i="1"/>
  <c r="AI86" i="1"/>
  <c r="BK85" i="1"/>
  <c r="AZ85" i="1"/>
  <c r="AO85" i="1"/>
  <c r="AN85" i="1"/>
  <c r="AM85" i="1"/>
  <c r="AL85" i="1"/>
  <c r="AK85" i="1"/>
  <c r="AJ85" i="1"/>
  <c r="AI85" i="1"/>
  <c r="AP86" i="1" l="1"/>
  <c r="AP87" i="1"/>
  <c r="AP85" i="1"/>
  <c r="BV307" i="1"/>
  <c r="BK307" i="1"/>
  <c r="AZ307" i="1"/>
  <c r="R307" i="1"/>
  <c r="BV306" i="1"/>
  <c r="BK306" i="1"/>
  <c r="AZ306" i="1"/>
  <c r="R306" i="1"/>
  <c r="BV305" i="1"/>
  <c r="BK305" i="1"/>
  <c r="AZ305" i="1"/>
  <c r="R305" i="1"/>
  <c r="BV304" i="1"/>
  <c r="BK304" i="1"/>
  <c r="AZ304" i="1"/>
  <c r="R304" i="1"/>
  <c r="BV303" i="1"/>
  <c r="BK303" i="1"/>
  <c r="AZ303" i="1"/>
  <c r="R303" i="1"/>
  <c r="BV302" i="1"/>
  <c r="BK302" i="1"/>
  <c r="AZ302" i="1"/>
  <c r="R302" i="1"/>
  <c r="BV301" i="1"/>
  <c r="BK301" i="1"/>
  <c r="AZ301" i="1"/>
  <c r="R301" i="1"/>
  <c r="BV300" i="1"/>
  <c r="BK300" i="1"/>
  <c r="AZ300" i="1"/>
  <c r="R300" i="1"/>
  <c r="BV299" i="1"/>
  <c r="BK299" i="1"/>
  <c r="AZ299" i="1"/>
  <c r="R299" i="1"/>
  <c r="BV298" i="1"/>
  <c r="BK298" i="1"/>
  <c r="AZ298" i="1"/>
  <c r="R298" i="1"/>
  <c r="BV297" i="1"/>
  <c r="BK297" i="1"/>
  <c r="AZ297" i="1"/>
  <c r="R297" i="1"/>
  <c r="BV296" i="1"/>
  <c r="BK296" i="1"/>
  <c r="AZ296" i="1"/>
  <c r="R296" i="1"/>
  <c r="BV295" i="1"/>
  <c r="BK295" i="1"/>
  <c r="AZ295" i="1"/>
  <c r="R295" i="1"/>
  <c r="BV294" i="1"/>
  <c r="BK294" i="1"/>
  <c r="AZ294" i="1"/>
  <c r="R294" i="1"/>
  <c r="BV293" i="1"/>
  <c r="BK293" i="1"/>
  <c r="AZ293" i="1"/>
  <c r="R293" i="1"/>
  <c r="BV292" i="1"/>
  <c r="BK292" i="1"/>
  <c r="AZ292" i="1"/>
  <c r="R292" i="1"/>
  <c r="BV291" i="1"/>
  <c r="BK291" i="1"/>
  <c r="AZ291" i="1"/>
  <c r="R291" i="1"/>
  <c r="BV290" i="1"/>
  <c r="BK290" i="1"/>
  <c r="AZ290" i="1"/>
  <c r="R290" i="1"/>
  <c r="BV289" i="1"/>
  <c r="BK289" i="1"/>
  <c r="AZ289" i="1"/>
  <c r="R289" i="1"/>
  <c r="BV288" i="1"/>
  <c r="BK288" i="1"/>
  <c r="AZ288" i="1"/>
  <c r="R288" i="1"/>
  <c r="BV287" i="1"/>
  <c r="BK287" i="1"/>
  <c r="AZ287" i="1"/>
  <c r="R287" i="1"/>
  <c r="BV286" i="1"/>
  <c r="BK286" i="1"/>
  <c r="AZ286" i="1"/>
  <c r="R286" i="1"/>
  <c r="BV285" i="1"/>
  <c r="BK285" i="1"/>
  <c r="AZ285" i="1"/>
  <c r="R285" i="1"/>
  <c r="BV284" i="1"/>
  <c r="BK284" i="1"/>
  <c r="AZ284" i="1"/>
  <c r="R284" i="1"/>
  <c r="BV283" i="1"/>
  <c r="BK283" i="1"/>
  <c r="AZ283" i="1"/>
  <c r="R283" i="1"/>
  <c r="BV282" i="1"/>
  <c r="BK282" i="1"/>
  <c r="AZ282" i="1"/>
  <c r="R282" i="1"/>
  <c r="BV281" i="1"/>
  <c r="BK281" i="1"/>
  <c r="AZ281" i="1"/>
  <c r="R281" i="1"/>
  <c r="BV280" i="1"/>
  <c r="BK280" i="1"/>
  <c r="AZ280" i="1"/>
  <c r="R280" i="1"/>
  <c r="BV279" i="1"/>
  <c r="BK279" i="1"/>
  <c r="AZ279" i="1"/>
  <c r="R279" i="1"/>
  <c r="BV278" i="1"/>
  <c r="BK278" i="1"/>
  <c r="AZ278" i="1"/>
  <c r="R278" i="1"/>
  <c r="BV277" i="1"/>
  <c r="BK277" i="1"/>
  <c r="AZ277" i="1"/>
  <c r="R277" i="1"/>
  <c r="BV276" i="1"/>
  <c r="BK276" i="1"/>
  <c r="AZ276" i="1"/>
  <c r="R276" i="1"/>
  <c r="BV275" i="1"/>
  <c r="BK275" i="1"/>
  <c r="AZ275" i="1"/>
  <c r="R275" i="1"/>
  <c r="BV274" i="1"/>
  <c r="BK274" i="1"/>
  <c r="AZ274" i="1"/>
  <c r="R274" i="1"/>
  <c r="BV273" i="1"/>
  <c r="BK273" i="1"/>
  <c r="AZ273" i="1"/>
  <c r="R273" i="1"/>
  <c r="BV272" i="1"/>
  <c r="BK272" i="1"/>
  <c r="AZ272" i="1"/>
  <c r="R272" i="1"/>
  <c r="BV271" i="1"/>
  <c r="BK271" i="1"/>
  <c r="AZ271" i="1"/>
  <c r="R271" i="1"/>
  <c r="BV270" i="1"/>
  <c r="BK270" i="1"/>
  <c r="AZ270" i="1"/>
  <c r="R270" i="1"/>
  <c r="BV269" i="1"/>
  <c r="BK269" i="1"/>
  <c r="AZ269" i="1"/>
  <c r="R269" i="1"/>
  <c r="BV268" i="1"/>
  <c r="BK268" i="1"/>
  <c r="AZ268" i="1"/>
  <c r="R268" i="1"/>
  <c r="BV267" i="1"/>
  <c r="BK267" i="1"/>
  <c r="AZ267" i="1"/>
  <c r="R267" i="1"/>
  <c r="BV266" i="1"/>
  <c r="BK266" i="1"/>
  <c r="AZ266" i="1"/>
  <c r="R266" i="1"/>
  <c r="BV265" i="1"/>
  <c r="BK265" i="1"/>
  <c r="AZ265" i="1"/>
  <c r="R265" i="1"/>
  <c r="BV264" i="1"/>
  <c r="BK264" i="1"/>
  <c r="AZ264" i="1"/>
  <c r="R264" i="1"/>
  <c r="BV263" i="1"/>
  <c r="BK263" i="1"/>
  <c r="AZ263" i="1"/>
  <c r="R263" i="1"/>
  <c r="BV262" i="1"/>
  <c r="BK262" i="1"/>
  <c r="AZ262" i="1"/>
  <c r="R262" i="1"/>
  <c r="BV261" i="1"/>
  <c r="BK261" i="1"/>
  <c r="AZ261" i="1"/>
  <c r="R261" i="1"/>
  <c r="BV260" i="1"/>
  <c r="BK260" i="1"/>
  <c r="AZ260" i="1"/>
  <c r="R260" i="1"/>
  <c r="BV259" i="1"/>
  <c r="BK259" i="1"/>
  <c r="AZ259" i="1"/>
  <c r="R259" i="1"/>
  <c r="BV258" i="1"/>
  <c r="BK258" i="1"/>
  <c r="AZ258" i="1"/>
  <c r="R258" i="1"/>
  <c r="BV257" i="1"/>
  <c r="BK257" i="1"/>
  <c r="AZ257" i="1"/>
  <c r="R257" i="1"/>
  <c r="BV256" i="1"/>
  <c r="BK256" i="1"/>
  <c r="AZ256" i="1"/>
  <c r="R256" i="1"/>
  <c r="BV255" i="1"/>
  <c r="BK255" i="1"/>
  <c r="AZ255" i="1"/>
  <c r="R255" i="1"/>
  <c r="BV254" i="1"/>
  <c r="BK254" i="1"/>
  <c r="AZ254" i="1"/>
  <c r="R254" i="1"/>
  <c r="BV253" i="1"/>
  <c r="BK253" i="1"/>
  <c r="AZ253" i="1"/>
  <c r="R253" i="1"/>
  <c r="BV252" i="1"/>
  <c r="BK252" i="1"/>
  <c r="AZ252" i="1"/>
  <c r="R252" i="1"/>
  <c r="BV251" i="1"/>
  <c r="BK251" i="1"/>
  <c r="AZ251" i="1"/>
  <c r="R251" i="1"/>
  <c r="BV250" i="1"/>
  <c r="BK250" i="1"/>
  <c r="AZ250" i="1"/>
  <c r="R250" i="1"/>
  <c r="BV249" i="1"/>
  <c r="BK249" i="1"/>
  <c r="AZ249" i="1"/>
  <c r="R249" i="1"/>
  <c r="BV248" i="1"/>
  <c r="BK248" i="1"/>
  <c r="AZ248" i="1"/>
  <c r="R248" i="1"/>
  <c r="BV247" i="1"/>
  <c r="BK247" i="1"/>
  <c r="AZ247" i="1"/>
  <c r="R247" i="1"/>
  <c r="BV246" i="1"/>
  <c r="BK246" i="1"/>
  <c r="AZ246" i="1"/>
  <c r="R246" i="1"/>
  <c r="BV245" i="1"/>
  <c r="BK245" i="1"/>
  <c r="AZ245" i="1"/>
  <c r="R245" i="1"/>
  <c r="BV244" i="1"/>
  <c r="BK244" i="1"/>
  <c r="AZ244" i="1"/>
  <c r="R244" i="1"/>
  <c r="BV243" i="1"/>
  <c r="BK243" i="1"/>
  <c r="AZ243" i="1"/>
  <c r="R243" i="1"/>
  <c r="BV242" i="1"/>
  <c r="BK242" i="1"/>
  <c r="AZ242" i="1"/>
  <c r="R242" i="1"/>
  <c r="BV241" i="1"/>
  <c r="BK241" i="1"/>
  <c r="AZ241" i="1"/>
  <c r="R241" i="1"/>
  <c r="BV240" i="1"/>
  <c r="BK240" i="1"/>
  <c r="AZ240" i="1"/>
  <c r="R240" i="1"/>
  <c r="BV239" i="1"/>
  <c r="BK239" i="1"/>
  <c r="AZ239" i="1"/>
  <c r="R239" i="1"/>
  <c r="BV238" i="1"/>
  <c r="BK238" i="1"/>
  <c r="AZ238" i="1"/>
  <c r="R238" i="1"/>
  <c r="BV237" i="1"/>
  <c r="BK237" i="1"/>
  <c r="AZ237" i="1"/>
  <c r="R237" i="1"/>
  <c r="BV236" i="1"/>
  <c r="BK236" i="1"/>
  <c r="AZ236" i="1"/>
  <c r="R236" i="1"/>
  <c r="BV235" i="1"/>
  <c r="BK235" i="1"/>
  <c r="AZ235" i="1"/>
  <c r="R235" i="1"/>
  <c r="BV234" i="1"/>
  <c r="BK234" i="1"/>
  <c r="AZ234" i="1"/>
  <c r="R234" i="1"/>
  <c r="BV233" i="1"/>
  <c r="BK233" i="1"/>
  <c r="AZ233" i="1"/>
  <c r="R233" i="1"/>
  <c r="BV232" i="1"/>
  <c r="BK232" i="1"/>
  <c r="AZ232" i="1"/>
  <c r="R232" i="1"/>
  <c r="BV231" i="1"/>
  <c r="BK231" i="1"/>
  <c r="AZ231" i="1"/>
  <c r="R231" i="1"/>
  <c r="BV230" i="1"/>
  <c r="BK230" i="1"/>
  <c r="AZ230" i="1"/>
  <c r="R230" i="1"/>
  <c r="BV229" i="1"/>
  <c r="BK229" i="1"/>
  <c r="AZ229" i="1"/>
  <c r="R229" i="1"/>
  <c r="BV228" i="1"/>
  <c r="BK228" i="1"/>
  <c r="AZ228" i="1"/>
  <c r="R228" i="1"/>
  <c r="BV227" i="1"/>
  <c r="BK227" i="1"/>
  <c r="AZ227" i="1"/>
  <c r="R227" i="1"/>
  <c r="BV226" i="1"/>
  <c r="BK226" i="1"/>
  <c r="AZ226" i="1"/>
  <c r="R226" i="1"/>
  <c r="BV225" i="1"/>
  <c r="BK225" i="1"/>
  <c r="AZ225" i="1"/>
  <c r="R225" i="1"/>
  <c r="BV224" i="1"/>
  <c r="BK224" i="1"/>
  <c r="AZ224" i="1"/>
  <c r="R224" i="1"/>
  <c r="BV223" i="1"/>
  <c r="BK223" i="1"/>
  <c r="AZ223" i="1"/>
  <c r="R223" i="1"/>
  <c r="BV222" i="1"/>
  <c r="BK222" i="1"/>
  <c r="AZ222" i="1"/>
  <c r="R222" i="1"/>
  <c r="BV221" i="1"/>
  <c r="BK221" i="1"/>
  <c r="AZ221" i="1"/>
  <c r="R221" i="1"/>
  <c r="BV220" i="1"/>
  <c r="BK220" i="1"/>
  <c r="AZ220" i="1"/>
  <c r="R220" i="1"/>
  <c r="BV219" i="1"/>
  <c r="BK219" i="1"/>
  <c r="AZ219" i="1"/>
  <c r="R219" i="1"/>
  <c r="BV218" i="1"/>
  <c r="BK218" i="1"/>
  <c r="AZ218" i="1"/>
  <c r="R218" i="1"/>
  <c r="BV217" i="1"/>
  <c r="BK217" i="1"/>
  <c r="AZ217" i="1"/>
  <c r="R217" i="1"/>
  <c r="BV216" i="1"/>
  <c r="BK216" i="1"/>
  <c r="AZ216" i="1"/>
  <c r="R216" i="1"/>
  <c r="BV215" i="1"/>
  <c r="BK215" i="1"/>
  <c r="AZ215" i="1"/>
  <c r="R215" i="1"/>
  <c r="BV214" i="1"/>
  <c r="BK214" i="1"/>
  <c r="AZ214" i="1"/>
  <c r="R214" i="1"/>
  <c r="BV213" i="1"/>
  <c r="BK213" i="1"/>
  <c r="AZ213" i="1"/>
  <c r="R213" i="1"/>
  <c r="BV212" i="1"/>
  <c r="BK212" i="1"/>
  <c r="AZ212" i="1"/>
  <c r="R212" i="1"/>
  <c r="BV211" i="1"/>
  <c r="BK211" i="1"/>
  <c r="AZ211" i="1"/>
  <c r="R211" i="1"/>
  <c r="BV210" i="1"/>
  <c r="BK210" i="1"/>
  <c r="AZ210" i="1"/>
  <c r="R210" i="1"/>
  <c r="BV209" i="1"/>
  <c r="BK209" i="1"/>
  <c r="AZ209" i="1"/>
  <c r="R209" i="1"/>
  <c r="BV208" i="1"/>
  <c r="BK208" i="1"/>
  <c r="AZ208" i="1"/>
  <c r="R208" i="1"/>
  <c r="BV202" i="1"/>
  <c r="BK202" i="1"/>
  <c r="AZ202" i="1"/>
  <c r="R202" i="1"/>
  <c r="BV201" i="1"/>
  <c r="BK201" i="1"/>
  <c r="AZ201" i="1"/>
  <c r="R201" i="1"/>
  <c r="BV207" i="1"/>
  <c r="BV206" i="1"/>
  <c r="BV205" i="1"/>
  <c r="BK205" i="1"/>
  <c r="AZ205" i="1"/>
  <c r="AO205" i="1"/>
  <c r="AM205" i="1"/>
  <c r="AK205" i="1"/>
  <c r="AI205" i="1"/>
  <c r="R205" i="1"/>
  <c r="BV204" i="1"/>
  <c r="BK204" i="1"/>
  <c r="AZ204" i="1"/>
  <c r="AO204" i="1"/>
  <c r="AM204" i="1"/>
  <c r="AK204" i="1"/>
  <c r="AI204" i="1"/>
  <c r="R204" i="1"/>
  <c r="BV203" i="1"/>
  <c r="BK203" i="1"/>
  <c r="AZ203" i="1"/>
  <c r="AO203" i="1"/>
  <c r="AM203" i="1"/>
  <c r="AK203" i="1"/>
  <c r="AI203" i="1"/>
  <c r="R203" i="1"/>
  <c r="BV200" i="1"/>
  <c r="BK200" i="1"/>
  <c r="AZ200" i="1"/>
  <c r="AM200" i="1"/>
  <c r="AK200" i="1"/>
  <c r="R200" i="1"/>
  <c r="BV199" i="1"/>
  <c r="BK199" i="1"/>
  <c r="AZ199" i="1"/>
  <c r="AM199" i="1"/>
  <c r="AK199" i="1"/>
  <c r="R199" i="1"/>
  <c r="BV198" i="1"/>
  <c r="BK198" i="1"/>
  <c r="AZ198" i="1"/>
  <c r="AM198" i="1"/>
  <c r="AK198" i="1"/>
  <c r="R198" i="1"/>
  <c r="BV197" i="1"/>
  <c r="BK197" i="1"/>
  <c r="AZ197" i="1"/>
  <c r="AO197" i="1"/>
  <c r="AM197" i="1"/>
  <c r="AK197" i="1"/>
  <c r="AI197" i="1"/>
  <c r="R197" i="1"/>
  <c r="BV196" i="1"/>
  <c r="BK196" i="1"/>
  <c r="AZ196" i="1"/>
  <c r="AO196" i="1"/>
  <c r="AM196" i="1"/>
  <c r="AK196" i="1"/>
  <c r="AI196" i="1"/>
  <c r="R196" i="1"/>
  <c r="BV195" i="1"/>
  <c r="BK195" i="1"/>
  <c r="AZ195" i="1"/>
  <c r="AM195" i="1"/>
  <c r="AK195" i="1"/>
  <c r="R195" i="1"/>
  <c r="BV194" i="1"/>
  <c r="BK194" i="1"/>
  <c r="AZ194" i="1"/>
  <c r="AM194" i="1"/>
  <c r="AK194" i="1"/>
  <c r="R194" i="1"/>
  <c r="BV193" i="1"/>
  <c r="BK193" i="1"/>
  <c r="AZ193" i="1"/>
  <c r="AM193" i="1"/>
  <c r="AK193" i="1"/>
  <c r="R193" i="1"/>
  <c r="BV192" i="1"/>
  <c r="BK192" i="1"/>
  <c r="AZ192" i="1"/>
  <c r="AM192" i="1"/>
  <c r="AK192" i="1"/>
  <c r="R192" i="1"/>
  <c r="BV190" i="1"/>
  <c r="BK190" i="1"/>
  <c r="AZ190" i="1"/>
  <c r="AM190" i="1"/>
  <c r="AK190" i="1"/>
  <c r="R190" i="1"/>
  <c r="BV189" i="1"/>
  <c r="BK189" i="1"/>
  <c r="AZ189" i="1"/>
  <c r="AM189" i="1"/>
  <c r="AK189" i="1"/>
  <c r="R189" i="1"/>
  <c r="BV188" i="1"/>
  <c r="BK188" i="1"/>
  <c r="AZ188" i="1"/>
  <c r="AM188" i="1"/>
  <c r="AK188" i="1"/>
  <c r="R188" i="1"/>
  <c r="BV187" i="1"/>
  <c r="BK187" i="1"/>
  <c r="AZ187" i="1"/>
  <c r="AM187" i="1"/>
  <c r="AK187" i="1"/>
  <c r="R187" i="1"/>
  <c r="BV186" i="1"/>
  <c r="BK186" i="1"/>
  <c r="AZ186" i="1"/>
  <c r="AM186" i="1"/>
  <c r="AK186" i="1"/>
  <c r="R186" i="1"/>
  <c r="BV185" i="1"/>
  <c r="BK185" i="1"/>
  <c r="AZ185" i="1"/>
  <c r="AM185" i="1"/>
  <c r="AK185" i="1"/>
  <c r="R185" i="1"/>
  <c r="BV184" i="1"/>
  <c r="BK184" i="1"/>
  <c r="AZ184" i="1"/>
  <c r="AM184" i="1"/>
  <c r="AK184" i="1"/>
  <c r="R184" i="1"/>
  <c r="BV175" i="1"/>
  <c r="BK175" i="1"/>
  <c r="AZ175" i="1"/>
  <c r="AM175" i="1"/>
  <c r="AK175" i="1"/>
  <c r="AI175" i="1"/>
  <c r="R175" i="1"/>
  <c r="BV174" i="1"/>
  <c r="BK174" i="1"/>
  <c r="AZ174" i="1"/>
  <c r="AM174" i="1"/>
  <c r="AK174" i="1"/>
  <c r="AI174" i="1"/>
  <c r="R174" i="1"/>
  <c r="BV173" i="1"/>
  <c r="BK173" i="1"/>
  <c r="AZ173" i="1"/>
  <c r="AM173" i="1"/>
  <c r="AK173" i="1"/>
  <c r="AI173" i="1"/>
  <c r="R173" i="1"/>
  <c r="BV172" i="1"/>
  <c r="BK172" i="1"/>
  <c r="AZ172" i="1"/>
  <c r="AM172" i="1"/>
  <c r="AK172" i="1"/>
  <c r="AI172" i="1"/>
  <c r="R172" i="1"/>
  <c r="BV178" i="1"/>
  <c r="BK178" i="1"/>
  <c r="AZ178" i="1"/>
  <c r="AM178" i="1"/>
  <c r="AK178" i="1"/>
  <c r="BV177" i="1"/>
  <c r="BK177" i="1"/>
  <c r="AZ177" i="1"/>
  <c r="AO177" i="1"/>
  <c r="AM177" i="1"/>
  <c r="AK177" i="1"/>
  <c r="AI177" i="1"/>
  <c r="R177" i="1"/>
  <c r="BV176" i="1"/>
  <c r="BK176" i="1"/>
  <c r="AZ176" i="1"/>
  <c r="AO176" i="1"/>
  <c r="AM176" i="1"/>
  <c r="AK176" i="1"/>
  <c r="AI176" i="1"/>
  <c r="R176" i="1"/>
  <c r="BV170" i="1"/>
  <c r="BK170" i="1"/>
  <c r="AZ170" i="1"/>
  <c r="AO170" i="1"/>
  <c r="AM170" i="1"/>
  <c r="AK170" i="1"/>
  <c r="AI170" i="1"/>
  <c r="R170" i="1"/>
  <c r="BV169" i="1"/>
  <c r="BK169" i="1"/>
  <c r="AZ169" i="1"/>
  <c r="AO169" i="1"/>
  <c r="AM169" i="1"/>
  <c r="AK169" i="1"/>
  <c r="AI169" i="1"/>
  <c r="R169" i="1"/>
  <c r="BV168" i="1"/>
  <c r="BK168" i="1"/>
  <c r="AZ168" i="1"/>
  <c r="AO168" i="1"/>
  <c r="AM168" i="1"/>
  <c r="AK168" i="1"/>
  <c r="AI168" i="1"/>
  <c r="R168" i="1"/>
  <c r="BV167" i="1"/>
  <c r="BK167" i="1"/>
  <c r="AZ167" i="1"/>
  <c r="AO167" i="1"/>
  <c r="AM167" i="1"/>
  <c r="AK167" i="1"/>
  <c r="AI167" i="1"/>
  <c r="R167" i="1"/>
  <c r="BV166" i="1"/>
  <c r="BK166" i="1"/>
  <c r="AZ166" i="1"/>
  <c r="AO166" i="1"/>
  <c r="AM166" i="1"/>
  <c r="AK166" i="1"/>
  <c r="AI166" i="1"/>
  <c r="R166" i="1"/>
  <c r="BV165" i="1"/>
  <c r="BK165" i="1"/>
  <c r="AZ165" i="1"/>
  <c r="AO165" i="1"/>
  <c r="AM165" i="1"/>
  <c r="AK165" i="1"/>
  <c r="AI165" i="1"/>
  <c r="R165" i="1"/>
  <c r="BV164" i="1"/>
  <c r="BK164" i="1"/>
  <c r="AZ164" i="1"/>
  <c r="AO164" i="1"/>
  <c r="AM164" i="1"/>
  <c r="AK164" i="1"/>
  <c r="AI164" i="1"/>
  <c r="R164" i="1"/>
  <c r="BV163" i="1"/>
  <c r="BK163" i="1"/>
  <c r="AZ163" i="1"/>
  <c r="AO163" i="1"/>
  <c r="AM163" i="1"/>
  <c r="AK163" i="1"/>
  <c r="AI163" i="1"/>
  <c r="R163" i="1"/>
  <c r="BV162" i="1"/>
  <c r="BK162" i="1"/>
  <c r="AZ162" i="1"/>
  <c r="AI162" i="1"/>
  <c r="R162" i="1"/>
  <c r="BV161" i="1"/>
  <c r="BK161" i="1"/>
  <c r="AZ161" i="1"/>
  <c r="R161" i="1"/>
  <c r="BV160" i="1"/>
  <c r="BK160" i="1"/>
  <c r="AZ160" i="1"/>
  <c r="AI160" i="1"/>
  <c r="R160" i="1"/>
  <c r="BV159" i="1"/>
  <c r="BK159" i="1"/>
  <c r="AZ159" i="1"/>
  <c r="AI159" i="1"/>
  <c r="R159" i="1"/>
  <c r="BV157" i="1"/>
  <c r="BK157" i="1"/>
  <c r="AZ157" i="1"/>
  <c r="AO157" i="1"/>
  <c r="AM157" i="1"/>
  <c r="AK157" i="1"/>
  <c r="AI157" i="1"/>
  <c r="R157" i="1"/>
  <c r="BV158" i="1"/>
  <c r="BK158" i="1"/>
  <c r="AZ158" i="1"/>
  <c r="AO158" i="1"/>
  <c r="AM158" i="1"/>
  <c r="AK158" i="1"/>
  <c r="AI158" i="1"/>
  <c r="R158" i="1"/>
  <c r="BV156" i="1"/>
  <c r="BK156" i="1"/>
  <c r="AZ156" i="1"/>
  <c r="R156" i="1"/>
  <c r="BV155" i="1"/>
  <c r="BK155" i="1"/>
  <c r="AZ155" i="1"/>
  <c r="AI155" i="1"/>
  <c r="R155" i="1"/>
  <c r="BV154" i="1"/>
  <c r="BK154" i="1"/>
  <c r="AZ154" i="1"/>
  <c r="AO154" i="1"/>
  <c r="AM154" i="1"/>
  <c r="AK154" i="1"/>
  <c r="AI154" i="1"/>
  <c r="R154" i="1"/>
  <c r="BV153" i="1"/>
  <c r="BK153" i="1"/>
  <c r="AZ153" i="1"/>
  <c r="AO153" i="1"/>
  <c r="AM153" i="1"/>
  <c r="AK153" i="1"/>
  <c r="AI153" i="1"/>
  <c r="R153" i="1"/>
  <c r="BV152" i="1"/>
  <c r="BK152" i="1"/>
  <c r="AZ152" i="1"/>
  <c r="AO152" i="1"/>
  <c r="AM152" i="1"/>
  <c r="AK152" i="1"/>
  <c r="AI152" i="1"/>
  <c r="R152" i="1"/>
  <c r="BV151" i="1"/>
  <c r="BK151" i="1"/>
  <c r="AZ151" i="1"/>
  <c r="AO151" i="1"/>
  <c r="AM151" i="1"/>
  <c r="AK151" i="1"/>
  <c r="AI151" i="1"/>
  <c r="R151" i="1"/>
  <c r="BV150" i="1"/>
  <c r="BK150" i="1"/>
  <c r="AZ150" i="1"/>
  <c r="AO150" i="1"/>
  <c r="AM150" i="1"/>
  <c r="AK150" i="1"/>
  <c r="AI150" i="1"/>
  <c r="R150" i="1"/>
  <c r="BV149" i="1"/>
  <c r="BK149" i="1"/>
  <c r="AZ149" i="1"/>
  <c r="AO149" i="1"/>
  <c r="AM149" i="1"/>
  <c r="AK149" i="1"/>
  <c r="AI149" i="1"/>
  <c r="R149" i="1"/>
  <c r="BV148" i="1"/>
  <c r="BK148" i="1"/>
  <c r="AZ148" i="1"/>
  <c r="AO148" i="1"/>
  <c r="AM148" i="1"/>
  <c r="AK148" i="1"/>
  <c r="AI148" i="1"/>
  <c r="R148" i="1"/>
  <c r="BV147" i="1"/>
  <c r="BK147" i="1"/>
  <c r="AZ147" i="1"/>
  <c r="AO147" i="1"/>
  <c r="AM147" i="1"/>
  <c r="AK147" i="1"/>
  <c r="AI147" i="1"/>
  <c r="R147" i="1"/>
  <c r="BV146" i="1"/>
  <c r="BK146" i="1"/>
  <c r="AZ146" i="1"/>
  <c r="AO146" i="1"/>
  <c r="AM146" i="1"/>
  <c r="AK146" i="1"/>
  <c r="AI146" i="1"/>
  <c r="R146" i="1"/>
  <c r="BV145" i="1"/>
  <c r="BK145" i="1"/>
  <c r="AZ145" i="1"/>
  <c r="AO145" i="1"/>
  <c r="AM145" i="1"/>
  <c r="AK145" i="1"/>
  <c r="AI145" i="1"/>
  <c r="R145" i="1"/>
  <c r="BV144" i="1"/>
  <c r="BK144" i="1"/>
  <c r="AZ144" i="1"/>
  <c r="AO144" i="1"/>
  <c r="AM144" i="1"/>
  <c r="AK144" i="1"/>
  <c r="AI144" i="1"/>
  <c r="R144" i="1"/>
  <c r="BV143" i="1"/>
  <c r="BK143" i="1"/>
  <c r="AZ143" i="1"/>
  <c r="AO143" i="1"/>
  <c r="AM143" i="1"/>
  <c r="AK143" i="1"/>
  <c r="AI143" i="1"/>
  <c r="R143" i="1"/>
  <c r="BV142" i="1"/>
  <c r="BK142" i="1"/>
  <c r="AZ142" i="1"/>
  <c r="AO142" i="1"/>
  <c r="AM142" i="1"/>
  <c r="AK142" i="1"/>
  <c r="AI142" i="1"/>
  <c r="R142" i="1"/>
  <c r="BV141" i="1"/>
  <c r="BK141" i="1"/>
  <c r="AZ141" i="1"/>
  <c r="AO141" i="1"/>
  <c r="AM141" i="1"/>
  <c r="AK141" i="1"/>
  <c r="AI141" i="1"/>
  <c r="R141" i="1"/>
  <c r="BV140" i="1"/>
  <c r="BK140" i="1"/>
  <c r="AZ140" i="1"/>
  <c r="R140" i="1"/>
  <c r="BV139" i="1"/>
  <c r="BK139" i="1"/>
  <c r="AZ139" i="1"/>
  <c r="AO139" i="1"/>
  <c r="AM139" i="1"/>
  <c r="AK139" i="1"/>
  <c r="AI139" i="1"/>
  <c r="R139" i="1"/>
  <c r="BV138" i="1"/>
  <c r="BK138" i="1"/>
  <c r="AZ138" i="1"/>
  <c r="AO138" i="1"/>
  <c r="AM138" i="1"/>
  <c r="AK138" i="1"/>
  <c r="AI138" i="1"/>
  <c r="R138" i="1"/>
  <c r="BV137" i="1"/>
  <c r="BK137" i="1"/>
  <c r="AZ137" i="1"/>
  <c r="AO137" i="1"/>
  <c r="AM137" i="1"/>
  <c r="AK137" i="1"/>
  <c r="AI137" i="1"/>
  <c r="R137" i="1"/>
  <c r="BV136" i="1"/>
  <c r="BK136" i="1"/>
  <c r="AZ136" i="1"/>
  <c r="AO136" i="1"/>
  <c r="AM136" i="1"/>
  <c r="AK136" i="1"/>
  <c r="AI136" i="1"/>
  <c r="R136" i="1"/>
  <c r="BV135" i="1"/>
  <c r="BK135" i="1"/>
  <c r="AZ135" i="1"/>
  <c r="AO135" i="1"/>
  <c r="AM135" i="1"/>
  <c r="AK135" i="1"/>
  <c r="AI135" i="1"/>
  <c r="R135" i="1"/>
  <c r="BV134" i="1"/>
  <c r="BK134" i="1"/>
  <c r="AZ134" i="1"/>
  <c r="AO134" i="1"/>
  <c r="AM134" i="1"/>
  <c r="AK134" i="1"/>
  <c r="AI134" i="1"/>
  <c r="R134" i="1"/>
  <c r="BV133" i="1"/>
  <c r="BK133" i="1"/>
  <c r="AZ133" i="1"/>
  <c r="AO133" i="1"/>
  <c r="AM133" i="1"/>
  <c r="AK133" i="1"/>
  <c r="AI133" i="1"/>
  <c r="R133" i="1"/>
  <c r="BV132" i="1"/>
  <c r="BK132" i="1"/>
  <c r="AZ132" i="1"/>
  <c r="AO132" i="1"/>
  <c r="AM132" i="1"/>
  <c r="AK132" i="1"/>
  <c r="AI132" i="1"/>
  <c r="R132" i="1"/>
  <c r="BV131" i="1"/>
  <c r="BK131" i="1"/>
  <c r="AZ131" i="1"/>
  <c r="AO131" i="1"/>
  <c r="AM131" i="1"/>
  <c r="AK131" i="1"/>
  <c r="AI131" i="1"/>
  <c r="R131" i="1"/>
  <c r="BV130" i="1"/>
  <c r="BK130" i="1"/>
  <c r="AZ130" i="1"/>
  <c r="AO130" i="1"/>
  <c r="AM130" i="1"/>
  <c r="AK130" i="1"/>
  <c r="AI130" i="1"/>
  <c r="R130" i="1"/>
  <c r="BV129" i="1"/>
  <c r="BK129" i="1"/>
  <c r="AZ129" i="1"/>
  <c r="AO129" i="1"/>
  <c r="AM129" i="1"/>
  <c r="AK129" i="1"/>
  <c r="AI129" i="1"/>
  <c r="R129" i="1"/>
  <c r="BV128" i="1"/>
  <c r="BK128" i="1"/>
  <c r="AZ128" i="1"/>
  <c r="AO128" i="1"/>
  <c r="AM128" i="1"/>
  <c r="AK128" i="1"/>
  <c r="AI128" i="1"/>
  <c r="R128" i="1"/>
  <c r="BV127" i="1"/>
  <c r="BK127" i="1"/>
  <c r="AZ127" i="1"/>
  <c r="AO127" i="1"/>
  <c r="AM127" i="1"/>
  <c r="AK127" i="1"/>
  <c r="AI127" i="1"/>
  <c r="R127" i="1"/>
  <c r="BV126" i="1"/>
  <c r="BK126" i="1"/>
  <c r="AZ126" i="1"/>
  <c r="AO126" i="1"/>
  <c r="AM126" i="1"/>
  <c r="AK126" i="1"/>
  <c r="AI126" i="1"/>
  <c r="R126" i="1"/>
  <c r="BV125" i="1"/>
  <c r="BK125" i="1"/>
  <c r="AZ125" i="1"/>
  <c r="AO125" i="1"/>
  <c r="AM125" i="1"/>
  <c r="AK125" i="1"/>
  <c r="AI125" i="1"/>
  <c r="R125" i="1"/>
  <c r="BV124" i="1"/>
  <c r="BK124" i="1"/>
  <c r="AZ124" i="1"/>
  <c r="AO124" i="1"/>
  <c r="AM124" i="1"/>
  <c r="AK124" i="1"/>
  <c r="AI124" i="1"/>
  <c r="R124" i="1"/>
  <c r="BV84" i="1"/>
  <c r="BK84" i="1"/>
  <c r="AZ84" i="1"/>
  <c r="AI84" i="1"/>
  <c r="R84" i="1"/>
  <c r="BV112" i="1"/>
  <c r="BK112" i="1"/>
  <c r="AZ112" i="1"/>
  <c r="R112" i="1"/>
  <c r="BV111" i="1"/>
  <c r="BK111" i="1"/>
  <c r="AZ111" i="1"/>
  <c r="AM111" i="1"/>
  <c r="AK111" i="1"/>
  <c r="R111" i="1"/>
  <c r="BV110" i="1"/>
  <c r="BK110" i="1"/>
  <c r="AZ110" i="1"/>
  <c r="AM110" i="1"/>
  <c r="AK110" i="1"/>
  <c r="R110" i="1"/>
  <c r="BV105" i="1"/>
  <c r="BK105" i="1"/>
  <c r="AZ105" i="1"/>
  <c r="AO105" i="1"/>
  <c r="AM105" i="1"/>
  <c r="AK105" i="1"/>
  <c r="R105" i="1"/>
  <c r="BV109" i="1"/>
  <c r="R109" i="1"/>
  <c r="BV108" i="1"/>
  <c r="R108" i="1"/>
  <c r="BV107" i="1"/>
  <c r="R107" i="1"/>
  <c r="BV106" i="1"/>
  <c r="BV123" i="1"/>
  <c r="BK123" i="1"/>
  <c r="AZ123" i="1"/>
  <c r="AO123" i="1"/>
  <c r="AM123" i="1"/>
  <c r="AK123" i="1"/>
  <c r="AI123" i="1"/>
  <c r="R123" i="1"/>
  <c r="BV122" i="1"/>
  <c r="BK122" i="1"/>
  <c r="AZ122" i="1"/>
  <c r="AO122" i="1"/>
  <c r="AM122" i="1"/>
  <c r="AK122" i="1"/>
  <c r="AI122" i="1"/>
  <c r="R122" i="1"/>
  <c r="BV121" i="1"/>
  <c r="BK121" i="1"/>
  <c r="AZ121" i="1"/>
  <c r="AO121" i="1"/>
  <c r="AM121" i="1"/>
  <c r="AK121" i="1"/>
  <c r="AI121" i="1"/>
  <c r="R121" i="1"/>
  <c r="BV120" i="1"/>
  <c r="BK120" i="1"/>
  <c r="AZ120" i="1"/>
  <c r="AO120" i="1"/>
  <c r="AM120" i="1"/>
  <c r="AK120" i="1"/>
  <c r="AI120" i="1"/>
  <c r="R120" i="1"/>
  <c r="BV119" i="1"/>
  <c r="BK119" i="1"/>
  <c r="AZ119" i="1"/>
  <c r="AO119" i="1"/>
  <c r="AM119" i="1"/>
  <c r="AK119" i="1"/>
  <c r="AI119" i="1"/>
  <c r="R119" i="1"/>
  <c r="BV118" i="1"/>
  <c r="BK118" i="1"/>
  <c r="AZ118" i="1"/>
  <c r="AO118" i="1"/>
  <c r="AM118" i="1"/>
  <c r="AK118" i="1"/>
  <c r="AI118" i="1"/>
  <c r="R118" i="1"/>
  <c r="BV117" i="1"/>
  <c r="BK117" i="1"/>
  <c r="AZ117" i="1"/>
  <c r="R117" i="1"/>
  <c r="BV116" i="1"/>
  <c r="BK116" i="1"/>
  <c r="AZ116" i="1"/>
  <c r="AO116" i="1"/>
  <c r="AM116" i="1"/>
  <c r="AK116" i="1"/>
  <c r="AI116" i="1"/>
  <c r="R116" i="1"/>
  <c r="BV115" i="1"/>
  <c r="BK115" i="1"/>
  <c r="AZ115" i="1"/>
  <c r="R115" i="1"/>
  <c r="BV114" i="1"/>
  <c r="BK114" i="1"/>
  <c r="AZ114" i="1"/>
  <c r="AO114" i="1"/>
  <c r="AM114" i="1"/>
  <c r="AK114" i="1"/>
  <c r="AI114" i="1"/>
  <c r="R114" i="1"/>
  <c r="BV113" i="1"/>
  <c r="BK113" i="1"/>
  <c r="AZ113" i="1"/>
  <c r="AO113" i="1"/>
  <c r="AM113" i="1"/>
  <c r="AK113" i="1"/>
  <c r="AI113" i="1"/>
  <c r="R113" i="1"/>
  <c r="AP195" i="1" l="1"/>
  <c r="AP187" i="1"/>
  <c r="AP184" i="1"/>
  <c r="AP192" i="1"/>
  <c r="AP188" i="1"/>
  <c r="AP204" i="1"/>
  <c r="AP114" i="1"/>
  <c r="AP115" i="1"/>
  <c r="AP118" i="1"/>
  <c r="AP111" i="1"/>
  <c r="AP143" i="1"/>
  <c r="AP149" i="1"/>
  <c r="AP151" i="1"/>
  <c r="AP153" i="1"/>
  <c r="AP154" i="1"/>
  <c r="AP162" i="1"/>
  <c r="AP169" i="1"/>
  <c r="AP176" i="1"/>
  <c r="AP119" i="1"/>
  <c r="AP122" i="1"/>
  <c r="AP105" i="1"/>
  <c r="AP140" i="1"/>
  <c r="AP198" i="1"/>
  <c r="AP200" i="1"/>
  <c r="AP135" i="1"/>
  <c r="AP203" i="1"/>
  <c r="AP205" i="1"/>
  <c r="AP139" i="1"/>
  <c r="AP117" i="1"/>
  <c r="AP121" i="1"/>
  <c r="AP113" i="1"/>
  <c r="AP110" i="1"/>
  <c r="AP126" i="1"/>
  <c r="AP127" i="1"/>
  <c r="AP123" i="1"/>
  <c r="AP112" i="1"/>
  <c r="AP84" i="1"/>
  <c r="AP124" i="1"/>
  <c r="AP125" i="1"/>
  <c r="AP128" i="1"/>
  <c r="AP129" i="1"/>
  <c r="AP116" i="1"/>
  <c r="AP120" i="1"/>
  <c r="AP138" i="1"/>
  <c r="AP142" i="1"/>
  <c r="AP146" i="1"/>
  <c r="AP152" i="1"/>
  <c r="AP137" i="1"/>
  <c r="AP141" i="1"/>
  <c r="AP144" i="1"/>
  <c r="AP147" i="1"/>
  <c r="AP150" i="1"/>
  <c r="AP155" i="1"/>
  <c r="AP157" i="1"/>
  <c r="AP161" i="1"/>
  <c r="AP164" i="1"/>
  <c r="AP133" i="1"/>
  <c r="AP136" i="1"/>
  <c r="AP145" i="1"/>
  <c r="AP156" i="1"/>
  <c r="AP159" i="1"/>
  <c r="AP163" i="1"/>
  <c r="AP165" i="1"/>
  <c r="AP167" i="1"/>
  <c r="AP170" i="1"/>
  <c r="AP177" i="1"/>
  <c r="AP172" i="1"/>
  <c r="AP158" i="1"/>
  <c r="AP160" i="1"/>
  <c r="AP178" i="1"/>
  <c r="AP175" i="1"/>
  <c r="AP186" i="1"/>
  <c r="AP190" i="1"/>
  <c r="AP194" i="1"/>
  <c r="AP166" i="1"/>
  <c r="AP168" i="1"/>
  <c r="AP173" i="1"/>
  <c r="AP174" i="1"/>
  <c r="AP185" i="1"/>
  <c r="AP189" i="1"/>
  <c r="AP193" i="1"/>
  <c r="AP196" i="1"/>
  <c r="AP197" i="1"/>
  <c r="AP199" i="1"/>
  <c r="AP130" i="1"/>
  <c r="AP131" i="1"/>
  <c r="AP134" i="1"/>
  <c r="AP132" i="1"/>
  <c r="AP148" i="1"/>
  <c r="I111" i="1"/>
  <c r="H111" i="1"/>
  <c r="G111" i="1" s="1"/>
  <c r="T111" i="1" s="1"/>
  <c r="BV104" i="1"/>
  <c r="BK104" i="1"/>
  <c r="AZ104" i="1"/>
  <c r="R104" i="1"/>
  <c r="BV103" i="1"/>
  <c r="BK103" i="1"/>
  <c r="AZ103" i="1"/>
  <c r="R103" i="1"/>
  <c r="BV102" i="1"/>
  <c r="BK102" i="1"/>
  <c r="AZ102" i="1"/>
  <c r="R102" i="1"/>
  <c r="BV101" i="1"/>
  <c r="BK101" i="1"/>
  <c r="AZ101" i="1"/>
  <c r="R101" i="1"/>
  <c r="BV100" i="1"/>
  <c r="BK100" i="1"/>
  <c r="AZ100" i="1"/>
  <c r="R100" i="1"/>
  <c r="BV99" i="1"/>
  <c r="BK99" i="1"/>
  <c r="AZ99" i="1"/>
  <c r="R99" i="1"/>
  <c r="BV98" i="1"/>
  <c r="BK98" i="1"/>
  <c r="AZ98" i="1"/>
  <c r="R98" i="1"/>
  <c r="BV97" i="1"/>
  <c r="BK97" i="1"/>
  <c r="AZ97" i="1"/>
  <c r="R97" i="1"/>
  <c r="BV96" i="1"/>
  <c r="BK96" i="1"/>
  <c r="AZ96" i="1"/>
  <c r="R96" i="1"/>
  <c r="BV90" i="1"/>
  <c r="BK90" i="1"/>
  <c r="AZ90" i="1"/>
  <c r="R90" i="1"/>
  <c r="BV89" i="1"/>
  <c r="BK89" i="1"/>
  <c r="AZ89" i="1"/>
  <c r="R89" i="1"/>
  <c r="BV88" i="1"/>
  <c r="BK88" i="1"/>
  <c r="AZ88" i="1"/>
  <c r="R88" i="1"/>
  <c r="BV12" i="1"/>
  <c r="BK12" i="1"/>
  <c r="AZ12" i="1"/>
  <c r="AO12" i="1"/>
  <c r="AN12" i="1"/>
  <c r="AM12" i="1"/>
  <c r="AL12" i="1"/>
  <c r="AK12" i="1"/>
  <c r="AJ12" i="1"/>
  <c r="AI12" i="1"/>
  <c r="R12" i="1"/>
  <c r="I12" i="1"/>
  <c r="H12" i="1"/>
  <c r="G12" i="1" s="1"/>
  <c r="T12" i="1" s="1"/>
  <c r="CD111" i="1" l="1"/>
  <c r="U111" i="1"/>
  <c r="CA111" i="1"/>
  <c r="S111" i="1"/>
  <c r="AQ111" i="1"/>
  <c r="BX111" i="1"/>
  <c r="BB111" i="1"/>
  <c r="BM111" i="1"/>
  <c r="AP12" i="1"/>
  <c r="AQ12" i="1" s="1"/>
  <c r="BB12" i="1"/>
  <c r="BM12" i="1"/>
  <c r="CA12" i="1"/>
  <c r="U12" i="1"/>
  <c r="S12" i="1"/>
  <c r="CD12" i="1"/>
  <c r="BX12" i="1"/>
  <c r="I226" i="1"/>
  <c r="AH226" i="1" s="1"/>
  <c r="AP226" i="1" s="1"/>
  <c r="H226" i="1"/>
  <c r="G226" i="1" s="1"/>
  <c r="T226" i="1" s="1"/>
  <c r="AQ226" i="1" l="1"/>
  <c r="V111" i="1"/>
  <c r="W111" i="1" s="1"/>
  <c r="BW111" i="1" s="1"/>
  <c r="CA226" i="1"/>
  <c r="BX226" i="1"/>
  <c r="S226" i="1"/>
  <c r="CD226" i="1"/>
  <c r="BM226" i="1"/>
  <c r="BB226" i="1"/>
  <c r="V12" i="1"/>
  <c r="X12" i="1" s="1"/>
  <c r="I228" i="1"/>
  <c r="AH228" i="1" s="1"/>
  <c r="AP228" i="1" s="1"/>
  <c r="H228" i="1"/>
  <c r="G228" i="1" s="1"/>
  <c r="T228" i="1" s="1"/>
  <c r="I219" i="1"/>
  <c r="AH219" i="1" s="1"/>
  <c r="AP219" i="1" s="1"/>
  <c r="H219" i="1"/>
  <c r="G219" i="1" s="1"/>
  <c r="T219" i="1" s="1"/>
  <c r="I218" i="1"/>
  <c r="AH218" i="1" s="1"/>
  <c r="AP218" i="1" s="1"/>
  <c r="H218" i="1"/>
  <c r="G218" i="1" s="1"/>
  <c r="T218" i="1" s="1"/>
  <c r="I217" i="1"/>
  <c r="AH217" i="1" s="1"/>
  <c r="AP217" i="1" s="1"/>
  <c r="H217" i="1"/>
  <c r="G217" i="1" s="1"/>
  <c r="T217" i="1" s="1"/>
  <c r="I216" i="1"/>
  <c r="AH216" i="1" s="1"/>
  <c r="AP216" i="1" s="1"/>
  <c r="H216" i="1"/>
  <c r="G216" i="1" s="1"/>
  <c r="T216" i="1" s="1"/>
  <c r="I215" i="1"/>
  <c r="AH215" i="1" s="1"/>
  <c r="AP215" i="1" s="1"/>
  <c r="H215" i="1"/>
  <c r="G215" i="1" s="1"/>
  <c r="T215" i="1" s="1"/>
  <c r="I223" i="1"/>
  <c r="AH223" i="1" s="1"/>
  <c r="AP223" i="1" s="1"/>
  <c r="H223" i="1"/>
  <c r="G223" i="1" s="1"/>
  <c r="T223" i="1" s="1"/>
  <c r="I222" i="1"/>
  <c r="AH222" i="1" s="1"/>
  <c r="AP222" i="1" s="1"/>
  <c r="H222" i="1"/>
  <c r="G222" i="1" s="1"/>
  <c r="T222" i="1" s="1"/>
  <c r="I221" i="1"/>
  <c r="AH221" i="1" s="1"/>
  <c r="AP221" i="1" s="1"/>
  <c r="H221" i="1"/>
  <c r="G221" i="1" s="1"/>
  <c r="T221" i="1" s="1"/>
  <c r="I211" i="1"/>
  <c r="AH211" i="1" s="1"/>
  <c r="AP211" i="1" s="1"/>
  <c r="H211" i="1"/>
  <c r="G211" i="1" s="1"/>
  <c r="T211" i="1" s="1"/>
  <c r="I210" i="1"/>
  <c r="AH210" i="1" s="1"/>
  <c r="AP210" i="1" s="1"/>
  <c r="H210" i="1"/>
  <c r="G210" i="1" s="1"/>
  <c r="T210" i="1" s="1"/>
  <c r="I213" i="1"/>
  <c r="AH213" i="1" s="1"/>
  <c r="AP213" i="1" s="1"/>
  <c r="H213" i="1"/>
  <c r="G213" i="1" s="1"/>
  <c r="T213" i="1" s="1"/>
  <c r="I212" i="1"/>
  <c r="AH212" i="1" s="1"/>
  <c r="AP212" i="1" s="1"/>
  <c r="H212" i="1"/>
  <c r="G212" i="1" s="1"/>
  <c r="T212" i="1" s="1"/>
  <c r="I209" i="1"/>
  <c r="AH209" i="1" s="1"/>
  <c r="AP209" i="1" s="1"/>
  <c r="H209" i="1"/>
  <c r="G209" i="1" s="1"/>
  <c r="T209" i="1" s="1"/>
  <c r="I112" i="1"/>
  <c r="H112" i="1"/>
  <c r="G112" i="1" s="1"/>
  <c r="T112" i="1" s="1"/>
  <c r="AQ215" i="1" l="1"/>
  <c r="AQ217" i="1"/>
  <c r="AQ219" i="1"/>
  <c r="AQ222" i="1"/>
  <c r="AQ209" i="1"/>
  <c r="AQ213" i="1"/>
  <c r="AQ211" i="1"/>
  <c r="Y111" i="1"/>
  <c r="X111" i="1"/>
  <c r="AQ218" i="1"/>
  <c r="AQ228" i="1"/>
  <c r="BL111" i="1"/>
  <c r="Z111" i="1"/>
  <c r="AA111" i="1"/>
  <c r="AC111" i="1" s="1"/>
  <c r="U210" i="1"/>
  <c r="S210" i="1"/>
  <c r="CD210" i="1"/>
  <c r="CA210" i="1"/>
  <c r="BB210" i="1"/>
  <c r="BM210" i="1"/>
  <c r="BX210" i="1"/>
  <c r="CD223" i="1"/>
  <c r="U223" i="1"/>
  <c r="CA223" i="1"/>
  <c r="BX223" i="1"/>
  <c r="BM223" i="1"/>
  <c r="BB223" i="1"/>
  <c r="S223" i="1"/>
  <c r="CD216" i="1"/>
  <c r="CA216" i="1"/>
  <c r="S216" i="1"/>
  <c r="BB216" i="1"/>
  <c r="BM216" i="1"/>
  <c r="BX216" i="1"/>
  <c r="AQ212" i="1"/>
  <c r="AQ221" i="1"/>
  <c r="AQ216" i="1"/>
  <c r="CD212" i="1"/>
  <c r="CA212" i="1"/>
  <c r="S212" i="1"/>
  <c r="BB212" i="1"/>
  <c r="BM212" i="1"/>
  <c r="BX212" i="1"/>
  <c r="CD221" i="1"/>
  <c r="BM221" i="1"/>
  <c r="CA221" i="1"/>
  <c r="S221" i="1"/>
  <c r="BX221" i="1"/>
  <c r="BB221" i="1"/>
  <c r="AQ210" i="1"/>
  <c r="AQ223" i="1"/>
  <c r="CA209" i="1"/>
  <c r="U209" i="1"/>
  <c r="CD209" i="1"/>
  <c r="BM209" i="1"/>
  <c r="BB209" i="1"/>
  <c r="BX209" i="1"/>
  <c r="S209" i="1"/>
  <c r="CD213" i="1"/>
  <c r="CA213" i="1"/>
  <c r="BX213" i="1"/>
  <c r="BB213" i="1"/>
  <c r="BM213" i="1"/>
  <c r="S213" i="1"/>
  <c r="CD211" i="1"/>
  <c r="CA211" i="1"/>
  <c r="S211" i="1"/>
  <c r="BM211" i="1"/>
  <c r="BB211" i="1"/>
  <c r="BX211" i="1"/>
  <c r="CD222" i="1"/>
  <c r="CA222" i="1"/>
  <c r="U222" i="1"/>
  <c r="BM222" i="1"/>
  <c r="S222" i="1"/>
  <c r="BB222" i="1"/>
  <c r="BX222" i="1"/>
  <c r="CA215" i="1"/>
  <c r="U215" i="1"/>
  <c r="CD215" i="1"/>
  <c r="BX215" i="1"/>
  <c r="BB215" i="1"/>
  <c r="BM215" i="1"/>
  <c r="S215" i="1"/>
  <c r="BM218" i="1"/>
  <c r="CD218" i="1"/>
  <c r="U218" i="1"/>
  <c r="CA218" i="1"/>
  <c r="S218" i="1"/>
  <c r="BB218" i="1"/>
  <c r="BX218" i="1"/>
  <c r="CA228" i="1"/>
  <c r="U228" i="1"/>
  <c r="CD228" i="1"/>
  <c r="S228" i="1"/>
  <c r="BX228" i="1"/>
  <c r="BB228" i="1"/>
  <c r="BM228" i="1"/>
  <c r="CD217" i="1"/>
  <c r="BM217" i="1"/>
  <c r="CA217" i="1"/>
  <c r="S217" i="1"/>
  <c r="BB217" i="1"/>
  <c r="BX217" i="1"/>
  <c r="CA219" i="1"/>
  <c r="U219" i="1"/>
  <c r="CD219" i="1"/>
  <c r="BB219" i="1"/>
  <c r="BM219" i="1"/>
  <c r="BX219" i="1"/>
  <c r="S219" i="1"/>
  <c r="V226" i="1"/>
  <c r="U226" i="1"/>
  <c r="W12" i="1"/>
  <c r="Z12" i="1" s="1"/>
  <c r="BX112" i="1"/>
  <c r="CD112" i="1"/>
  <c r="U112" i="1"/>
  <c r="CA112" i="1"/>
  <c r="S112" i="1"/>
  <c r="BB112" i="1"/>
  <c r="V112" i="1"/>
  <c r="BM112" i="1"/>
  <c r="AQ112" i="1"/>
  <c r="AB111" i="1"/>
  <c r="BZ111" i="1" l="1"/>
  <c r="AA12" i="1"/>
  <c r="CC111" i="1"/>
  <c r="BA111" i="1"/>
  <c r="AD111" i="1"/>
  <c r="AF111" i="1" s="1"/>
  <c r="V210" i="1"/>
  <c r="X210" i="1" s="1"/>
  <c r="BW12" i="1"/>
  <c r="V228" i="1"/>
  <c r="W228" i="1" s="1"/>
  <c r="V209" i="1"/>
  <c r="X209" i="1" s="1"/>
  <c r="V215" i="1"/>
  <c r="W215" i="1" s="1"/>
  <c r="BL12" i="1"/>
  <c r="V223" i="1"/>
  <c r="W223" i="1" s="1"/>
  <c r="Y12" i="1"/>
  <c r="W226" i="1"/>
  <c r="X226" i="1"/>
  <c r="V217" i="1"/>
  <c r="U217" i="1"/>
  <c r="X215" i="1"/>
  <c r="V219" i="1"/>
  <c r="V222" i="1"/>
  <c r="V211" i="1"/>
  <c r="U211" i="1"/>
  <c r="V216" i="1"/>
  <c r="U216" i="1"/>
  <c r="V218" i="1"/>
  <c r="V213" i="1"/>
  <c r="U213" i="1"/>
  <c r="V221" i="1"/>
  <c r="U221" i="1"/>
  <c r="V212" i="1"/>
  <c r="U212" i="1"/>
  <c r="W112" i="1"/>
  <c r="X112" i="1"/>
  <c r="CC12" i="1"/>
  <c r="AC12" i="1"/>
  <c r="AB12" i="1"/>
  <c r="BZ12" i="1"/>
  <c r="AD12" i="1"/>
  <c r="BA12" i="1"/>
  <c r="X228" i="1" l="1"/>
  <c r="AE111" i="1"/>
  <c r="X223" i="1"/>
  <c r="W210" i="1"/>
  <c r="Y210" i="1" s="1"/>
  <c r="W209" i="1"/>
  <c r="BL209" i="1" s="1"/>
  <c r="X222" i="1"/>
  <c r="W222" i="1"/>
  <c r="BW215" i="1"/>
  <c r="Z215" i="1"/>
  <c r="Y215" i="1"/>
  <c r="BL215" i="1"/>
  <c r="AA215" i="1"/>
  <c r="X212" i="1"/>
  <c r="W212" i="1"/>
  <c r="W213" i="1"/>
  <c r="X213" i="1"/>
  <c r="X219" i="1"/>
  <c r="W219" i="1"/>
  <c r="BL226" i="1"/>
  <c r="BW226" i="1"/>
  <c r="Z226" i="1"/>
  <c r="Y226" i="1"/>
  <c r="AA226" i="1"/>
  <c r="X218" i="1"/>
  <c r="W218" i="1"/>
  <c r="W216" i="1"/>
  <c r="X216" i="1"/>
  <c r="W221" i="1"/>
  <c r="X221" i="1"/>
  <c r="BW223" i="1"/>
  <c r="BL223" i="1"/>
  <c r="AA223" i="1"/>
  <c r="Z223" i="1"/>
  <c r="Y223" i="1"/>
  <c r="Y228" i="1"/>
  <c r="AA228" i="1"/>
  <c r="BW228" i="1"/>
  <c r="BL228" i="1"/>
  <c r="Z228" i="1"/>
  <c r="W211" i="1"/>
  <c r="X211" i="1"/>
  <c r="X217" i="1"/>
  <c r="W217" i="1"/>
  <c r="AA112" i="1"/>
  <c r="Z112" i="1"/>
  <c r="Y112" i="1"/>
  <c r="BL112" i="1"/>
  <c r="BW112" i="1"/>
  <c r="AF12" i="1"/>
  <c r="AE12" i="1"/>
  <c r="I307" i="1"/>
  <c r="AH307" i="1" s="1"/>
  <c r="AP307" i="1" s="1"/>
  <c r="H307" i="1"/>
  <c r="G307" i="1" s="1"/>
  <c r="T307" i="1" s="1"/>
  <c r="I306" i="1"/>
  <c r="AH306" i="1" s="1"/>
  <c r="AP306" i="1" s="1"/>
  <c r="H306" i="1"/>
  <c r="G306" i="1" s="1"/>
  <c r="T306" i="1" s="1"/>
  <c r="I305" i="1"/>
  <c r="AH305" i="1" s="1"/>
  <c r="AP305" i="1" s="1"/>
  <c r="H305" i="1"/>
  <c r="G305" i="1" s="1"/>
  <c r="T305" i="1" s="1"/>
  <c r="I304" i="1"/>
  <c r="AH304" i="1" s="1"/>
  <c r="AP304" i="1" s="1"/>
  <c r="H304" i="1"/>
  <c r="G304" i="1" s="1"/>
  <c r="T304" i="1" s="1"/>
  <c r="I303" i="1"/>
  <c r="AH303" i="1" s="1"/>
  <c r="AP303" i="1" s="1"/>
  <c r="H303" i="1"/>
  <c r="G303" i="1" s="1"/>
  <c r="T303" i="1" s="1"/>
  <c r="I302" i="1"/>
  <c r="AH302" i="1" s="1"/>
  <c r="AP302" i="1" s="1"/>
  <c r="H302" i="1"/>
  <c r="G302" i="1" s="1"/>
  <c r="T302" i="1" s="1"/>
  <c r="I301" i="1"/>
  <c r="AH301" i="1" s="1"/>
  <c r="AP301" i="1" s="1"/>
  <c r="H301" i="1"/>
  <c r="G301" i="1" s="1"/>
  <c r="T301" i="1" s="1"/>
  <c r="I300" i="1"/>
  <c r="AH300" i="1" s="1"/>
  <c r="AP300" i="1" s="1"/>
  <c r="H300" i="1"/>
  <c r="G300" i="1" s="1"/>
  <c r="T300" i="1" s="1"/>
  <c r="I299" i="1"/>
  <c r="AH299" i="1" s="1"/>
  <c r="AP299" i="1" s="1"/>
  <c r="H299" i="1"/>
  <c r="G299" i="1" s="1"/>
  <c r="T299" i="1" s="1"/>
  <c r="I298" i="1"/>
  <c r="AH298" i="1" s="1"/>
  <c r="AP298" i="1" s="1"/>
  <c r="H298" i="1"/>
  <c r="G298" i="1" s="1"/>
  <c r="T298" i="1" s="1"/>
  <c r="I297" i="1"/>
  <c r="AH297" i="1" s="1"/>
  <c r="AP297" i="1" s="1"/>
  <c r="H297" i="1"/>
  <c r="G297" i="1" s="1"/>
  <c r="T297" i="1" s="1"/>
  <c r="I296" i="1"/>
  <c r="AH296" i="1" s="1"/>
  <c r="AP296" i="1" s="1"/>
  <c r="H296" i="1"/>
  <c r="G296" i="1" s="1"/>
  <c r="T296" i="1" s="1"/>
  <c r="I295" i="1"/>
  <c r="AH295" i="1" s="1"/>
  <c r="AP295" i="1" s="1"/>
  <c r="H295" i="1"/>
  <c r="G295" i="1" s="1"/>
  <c r="T295" i="1" s="1"/>
  <c r="I294" i="1"/>
  <c r="AH294" i="1" s="1"/>
  <c r="AP294" i="1" s="1"/>
  <c r="H294" i="1"/>
  <c r="G294" i="1" s="1"/>
  <c r="T294" i="1" s="1"/>
  <c r="I293" i="1"/>
  <c r="AH293" i="1" s="1"/>
  <c r="AP293" i="1" s="1"/>
  <c r="H293" i="1"/>
  <c r="G293" i="1" s="1"/>
  <c r="T293" i="1" s="1"/>
  <c r="I292" i="1"/>
  <c r="AH292" i="1" s="1"/>
  <c r="AP292" i="1" s="1"/>
  <c r="H292" i="1"/>
  <c r="G292" i="1" s="1"/>
  <c r="T292" i="1" s="1"/>
  <c r="I291" i="1"/>
  <c r="AH291" i="1" s="1"/>
  <c r="AP291" i="1" s="1"/>
  <c r="H291" i="1"/>
  <c r="G291" i="1" s="1"/>
  <c r="T291" i="1" s="1"/>
  <c r="I290" i="1"/>
  <c r="AH290" i="1" s="1"/>
  <c r="AP290" i="1" s="1"/>
  <c r="H290" i="1"/>
  <c r="G290" i="1" s="1"/>
  <c r="T290" i="1" s="1"/>
  <c r="I289" i="1"/>
  <c r="AH289" i="1" s="1"/>
  <c r="AP289" i="1" s="1"/>
  <c r="H289" i="1"/>
  <c r="G289" i="1" s="1"/>
  <c r="T289" i="1" s="1"/>
  <c r="I288" i="1"/>
  <c r="AH288" i="1" s="1"/>
  <c r="AP288" i="1" s="1"/>
  <c r="H288" i="1"/>
  <c r="G288" i="1" s="1"/>
  <c r="T288" i="1" s="1"/>
  <c r="I287" i="1"/>
  <c r="AH287" i="1" s="1"/>
  <c r="AP287" i="1" s="1"/>
  <c r="H287" i="1"/>
  <c r="G287" i="1" s="1"/>
  <c r="T287" i="1" s="1"/>
  <c r="I286" i="1"/>
  <c r="AH286" i="1" s="1"/>
  <c r="AP286" i="1" s="1"/>
  <c r="H286" i="1"/>
  <c r="G286" i="1" s="1"/>
  <c r="T286" i="1" s="1"/>
  <c r="I285" i="1"/>
  <c r="AH285" i="1" s="1"/>
  <c r="AP285" i="1" s="1"/>
  <c r="H285" i="1"/>
  <c r="G285" i="1" s="1"/>
  <c r="T285" i="1" s="1"/>
  <c r="I284" i="1"/>
  <c r="AH284" i="1" s="1"/>
  <c r="AP284" i="1" s="1"/>
  <c r="H284" i="1"/>
  <c r="G284" i="1" s="1"/>
  <c r="T284" i="1" s="1"/>
  <c r="I283" i="1"/>
  <c r="AH283" i="1" s="1"/>
  <c r="AP283" i="1" s="1"/>
  <c r="H283" i="1"/>
  <c r="G283" i="1" s="1"/>
  <c r="T283" i="1" s="1"/>
  <c r="I282" i="1"/>
  <c r="AH282" i="1" s="1"/>
  <c r="AP282" i="1" s="1"/>
  <c r="H282" i="1"/>
  <c r="G282" i="1" s="1"/>
  <c r="T282" i="1" s="1"/>
  <c r="I281" i="1"/>
  <c r="AH281" i="1" s="1"/>
  <c r="AP281" i="1" s="1"/>
  <c r="H281" i="1"/>
  <c r="G281" i="1" s="1"/>
  <c r="T281" i="1" s="1"/>
  <c r="I280" i="1"/>
  <c r="AH280" i="1" s="1"/>
  <c r="AP280" i="1" s="1"/>
  <c r="H280" i="1"/>
  <c r="G280" i="1" s="1"/>
  <c r="T280" i="1" s="1"/>
  <c r="I279" i="1"/>
  <c r="AH279" i="1" s="1"/>
  <c r="AP279" i="1" s="1"/>
  <c r="H279" i="1"/>
  <c r="G279" i="1" s="1"/>
  <c r="T279" i="1" s="1"/>
  <c r="I278" i="1"/>
  <c r="AH278" i="1" s="1"/>
  <c r="AP278" i="1" s="1"/>
  <c r="H278" i="1"/>
  <c r="G278" i="1" s="1"/>
  <c r="T278" i="1" s="1"/>
  <c r="I277" i="1"/>
  <c r="AH277" i="1" s="1"/>
  <c r="AP277" i="1" s="1"/>
  <c r="H277" i="1"/>
  <c r="G277" i="1" s="1"/>
  <c r="T277" i="1" s="1"/>
  <c r="I276" i="1"/>
  <c r="AH276" i="1" s="1"/>
  <c r="AP276" i="1" s="1"/>
  <c r="H276" i="1"/>
  <c r="G276" i="1" s="1"/>
  <c r="T276" i="1" s="1"/>
  <c r="I275" i="1"/>
  <c r="AH275" i="1" s="1"/>
  <c r="AP275" i="1" s="1"/>
  <c r="H275" i="1"/>
  <c r="G275" i="1" s="1"/>
  <c r="T275" i="1" s="1"/>
  <c r="I274" i="1"/>
  <c r="AH274" i="1" s="1"/>
  <c r="AP274" i="1" s="1"/>
  <c r="H274" i="1"/>
  <c r="G274" i="1" s="1"/>
  <c r="T274" i="1" s="1"/>
  <c r="I273" i="1"/>
  <c r="AH273" i="1" s="1"/>
  <c r="AP273" i="1" s="1"/>
  <c r="H273" i="1"/>
  <c r="G273" i="1" s="1"/>
  <c r="T273" i="1" s="1"/>
  <c r="I272" i="1"/>
  <c r="AH272" i="1" s="1"/>
  <c r="AP272" i="1" s="1"/>
  <c r="H272" i="1"/>
  <c r="G272" i="1" s="1"/>
  <c r="T272" i="1" s="1"/>
  <c r="I271" i="1"/>
  <c r="AH271" i="1" s="1"/>
  <c r="AP271" i="1" s="1"/>
  <c r="H271" i="1"/>
  <c r="G271" i="1" s="1"/>
  <c r="T271" i="1" s="1"/>
  <c r="I270" i="1"/>
  <c r="AH270" i="1" s="1"/>
  <c r="AP270" i="1" s="1"/>
  <c r="H270" i="1"/>
  <c r="G270" i="1" s="1"/>
  <c r="T270" i="1" s="1"/>
  <c r="AH269" i="1"/>
  <c r="AP269" i="1" s="1"/>
  <c r="H269" i="1"/>
  <c r="G269" i="1" s="1"/>
  <c r="T269" i="1" s="1"/>
  <c r="AH268" i="1"/>
  <c r="AP268" i="1" s="1"/>
  <c r="H268" i="1"/>
  <c r="G268" i="1" s="1"/>
  <c r="T268" i="1" s="1"/>
  <c r="AH267" i="1"/>
  <c r="AP267" i="1" s="1"/>
  <c r="H267" i="1"/>
  <c r="G267" i="1" s="1"/>
  <c r="T267" i="1" s="1"/>
  <c r="AH266" i="1"/>
  <c r="AP266" i="1" s="1"/>
  <c r="H266" i="1"/>
  <c r="G266" i="1" s="1"/>
  <c r="T266" i="1" s="1"/>
  <c r="I261" i="1"/>
  <c r="AH261" i="1" s="1"/>
  <c r="AP261" i="1" s="1"/>
  <c r="H261" i="1"/>
  <c r="G261" i="1" s="1"/>
  <c r="T261" i="1" s="1"/>
  <c r="I260" i="1"/>
  <c r="AH260" i="1" s="1"/>
  <c r="AP260" i="1" s="1"/>
  <c r="H260" i="1"/>
  <c r="G260" i="1" s="1"/>
  <c r="T260" i="1" s="1"/>
  <c r="I259" i="1"/>
  <c r="AH259" i="1" s="1"/>
  <c r="AP259" i="1" s="1"/>
  <c r="H259" i="1"/>
  <c r="G259" i="1" s="1"/>
  <c r="T259" i="1" s="1"/>
  <c r="I258" i="1"/>
  <c r="AH258" i="1" s="1"/>
  <c r="AP258" i="1" s="1"/>
  <c r="H258" i="1"/>
  <c r="G258" i="1" s="1"/>
  <c r="T258" i="1" s="1"/>
  <c r="I257" i="1"/>
  <c r="AH257" i="1" s="1"/>
  <c r="AP257" i="1" s="1"/>
  <c r="H257" i="1"/>
  <c r="G257" i="1" s="1"/>
  <c r="T257" i="1" s="1"/>
  <c r="I251" i="1"/>
  <c r="AH251" i="1" s="1"/>
  <c r="AP251" i="1" s="1"/>
  <c r="H251" i="1"/>
  <c r="G251" i="1" s="1"/>
  <c r="T251" i="1" s="1"/>
  <c r="I250" i="1"/>
  <c r="AH250" i="1" s="1"/>
  <c r="AP250" i="1" s="1"/>
  <c r="H250" i="1"/>
  <c r="G250" i="1" s="1"/>
  <c r="T250" i="1" s="1"/>
  <c r="I249" i="1"/>
  <c r="AH249" i="1" s="1"/>
  <c r="AP249" i="1" s="1"/>
  <c r="H249" i="1"/>
  <c r="G249" i="1" s="1"/>
  <c r="T249" i="1" s="1"/>
  <c r="BW210" i="1" l="1"/>
  <c r="AQ281" i="1"/>
  <c r="AQ295" i="1"/>
  <c r="AQ297" i="1"/>
  <c r="AQ299" i="1"/>
  <c r="AQ301" i="1"/>
  <c r="AQ303" i="1"/>
  <c r="AQ307" i="1"/>
  <c r="AQ259" i="1"/>
  <c r="AQ261" i="1"/>
  <c r="AQ267" i="1"/>
  <c r="AQ269" i="1"/>
  <c r="AQ271" i="1"/>
  <c r="AQ273" i="1"/>
  <c r="AQ275" i="1"/>
  <c r="AQ277" i="1"/>
  <c r="AQ279" i="1"/>
  <c r="AQ250" i="1"/>
  <c r="AQ257" i="1"/>
  <c r="Z210" i="1"/>
  <c r="Y209" i="1"/>
  <c r="Z209" i="1"/>
  <c r="AQ305" i="1"/>
  <c r="AA209" i="1"/>
  <c r="AB209" i="1" s="1"/>
  <c r="BW209" i="1"/>
  <c r="AA210" i="1"/>
  <c r="BL210" i="1"/>
  <c r="AQ285" i="1"/>
  <c r="AQ289" i="1"/>
  <c r="AQ293" i="1"/>
  <c r="AQ283" i="1"/>
  <c r="AQ287" i="1"/>
  <c r="AQ291" i="1"/>
  <c r="AQ249" i="1"/>
  <c r="AQ258" i="1"/>
  <c r="AQ266" i="1"/>
  <c r="AQ270" i="1"/>
  <c r="AQ274" i="1"/>
  <c r="AQ278" i="1"/>
  <c r="AQ282" i="1"/>
  <c r="AQ286" i="1"/>
  <c r="AQ288" i="1"/>
  <c r="AQ292" i="1"/>
  <c r="AQ296" i="1"/>
  <c r="AQ300" i="1"/>
  <c r="AQ302" i="1"/>
  <c r="AQ304" i="1"/>
  <c r="AQ306" i="1"/>
  <c r="AQ251" i="1"/>
  <c r="AQ260" i="1"/>
  <c r="AQ268" i="1"/>
  <c r="AQ272" i="1"/>
  <c r="AQ276" i="1"/>
  <c r="AQ280" i="1"/>
  <c r="AQ284" i="1"/>
  <c r="AQ290" i="1"/>
  <c r="AQ294" i="1"/>
  <c r="AQ298" i="1"/>
  <c r="BA228" i="1"/>
  <c r="AD228" i="1"/>
  <c r="BZ228" i="1"/>
  <c r="CC228" i="1"/>
  <c r="AC228" i="1"/>
  <c r="AB228" i="1"/>
  <c r="AB223" i="1"/>
  <c r="AD223" i="1"/>
  <c r="CC223" i="1"/>
  <c r="BZ223" i="1"/>
  <c r="BA223" i="1"/>
  <c r="AC223" i="1"/>
  <c r="BW221" i="1"/>
  <c r="BL221" i="1"/>
  <c r="AA221" i="1"/>
  <c r="Z221" i="1"/>
  <c r="Y221" i="1"/>
  <c r="AD226" i="1"/>
  <c r="BZ226" i="1"/>
  <c r="BA226" i="1"/>
  <c r="AC226" i="1"/>
  <c r="CC226" i="1"/>
  <c r="AB226" i="1"/>
  <c r="BL212" i="1"/>
  <c r="Z212" i="1"/>
  <c r="AA212" i="1"/>
  <c r="Y212" i="1"/>
  <c r="BW212" i="1"/>
  <c r="BZ210" i="1"/>
  <c r="BA210" i="1"/>
  <c r="CC210" i="1"/>
  <c r="AC210" i="1"/>
  <c r="AD210" i="1"/>
  <c r="AB210" i="1"/>
  <c r="CA249" i="1"/>
  <c r="BX249" i="1"/>
  <c r="S249" i="1"/>
  <c r="CD249" i="1"/>
  <c r="BB249" i="1"/>
  <c r="BM249" i="1"/>
  <c r="CD251" i="1"/>
  <c r="CA251" i="1"/>
  <c r="BB251" i="1"/>
  <c r="U251" i="1"/>
  <c r="BM251" i="1"/>
  <c r="S251" i="1"/>
  <c r="BX251" i="1"/>
  <c r="CD258" i="1"/>
  <c r="CA258" i="1"/>
  <c r="BM258" i="1"/>
  <c r="BB258" i="1"/>
  <c r="BX258" i="1"/>
  <c r="S258" i="1"/>
  <c r="CD260" i="1"/>
  <c r="U260" i="1"/>
  <c r="CA260" i="1"/>
  <c r="BM260" i="1"/>
  <c r="BB260" i="1"/>
  <c r="S260" i="1"/>
  <c r="BX260" i="1"/>
  <c r="CD266" i="1"/>
  <c r="CA266" i="1"/>
  <c r="BB266" i="1"/>
  <c r="BM266" i="1"/>
  <c r="S266" i="1"/>
  <c r="BX266" i="1"/>
  <c r="CA268" i="1"/>
  <c r="BX268" i="1"/>
  <c r="U268" i="1"/>
  <c r="CD268" i="1"/>
  <c r="BB268" i="1"/>
  <c r="BM268" i="1"/>
  <c r="S268" i="1"/>
  <c r="CD270" i="1"/>
  <c r="CA270" i="1"/>
  <c r="BB270" i="1"/>
  <c r="BX270" i="1"/>
  <c r="BM270" i="1"/>
  <c r="S270" i="1"/>
  <c r="CA272" i="1"/>
  <c r="BX272" i="1"/>
  <c r="CD272" i="1"/>
  <c r="BB272" i="1"/>
  <c r="BM272" i="1"/>
  <c r="S272" i="1"/>
  <c r="CD274" i="1"/>
  <c r="CA274" i="1"/>
  <c r="BB274" i="1"/>
  <c r="BX274" i="1"/>
  <c r="BM274" i="1"/>
  <c r="S274" i="1"/>
  <c r="CD276" i="1"/>
  <c r="CA276" i="1"/>
  <c r="U276" i="1"/>
  <c r="BB276" i="1"/>
  <c r="BM276" i="1"/>
  <c r="BX276" i="1"/>
  <c r="S276" i="1"/>
  <c r="CD278" i="1"/>
  <c r="CA278" i="1"/>
  <c r="BX278" i="1"/>
  <c r="BM278" i="1"/>
  <c r="BB278" i="1"/>
  <c r="S278" i="1"/>
  <c r="CD280" i="1"/>
  <c r="CA280" i="1"/>
  <c r="U280" i="1"/>
  <c r="BB280" i="1"/>
  <c r="BM280" i="1"/>
  <c r="BX280" i="1"/>
  <c r="S280" i="1"/>
  <c r="CA282" i="1"/>
  <c r="BX282" i="1"/>
  <c r="CD282" i="1"/>
  <c r="BM282" i="1"/>
  <c r="BB282" i="1"/>
  <c r="S282" i="1"/>
  <c r="CD284" i="1"/>
  <c r="BB284" i="1"/>
  <c r="CA284" i="1"/>
  <c r="U284" i="1"/>
  <c r="BM284" i="1"/>
  <c r="BX284" i="1"/>
  <c r="S284" i="1"/>
  <c r="S286" i="1"/>
  <c r="CD286" i="1"/>
  <c r="CA286" i="1"/>
  <c r="BM286" i="1"/>
  <c r="BB286" i="1"/>
  <c r="BX286" i="1"/>
  <c r="CA288" i="1"/>
  <c r="U288" i="1"/>
  <c r="CD288" i="1"/>
  <c r="S288" i="1"/>
  <c r="BX288" i="1"/>
  <c r="BB288" i="1"/>
  <c r="BM288" i="1"/>
  <c r="CD290" i="1"/>
  <c r="CA290" i="1"/>
  <c r="S290" i="1"/>
  <c r="BB290" i="1"/>
  <c r="BM290" i="1"/>
  <c r="BX290" i="1"/>
  <c r="CA292" i="1"/>
  <c r="U292" i="1"/>
  <c r="S292" i="1"/>
  <c r="CD292" i="1"/>
  <c r="BB292" i="1"/>
  <c r="BM292" i="1"/>
  <c r="BX292" i="1"/>
  <c r="CD294" i="1"/>
  <c r="CA294" i="1"/>
  <c r="BX294" i="1"/>
  <c r="S294" i="1"/>
  <c r="BM294" i="1"/>
  <c r="BB294" i="1"/>
  <c r="CD296" i="1"/>
  <c r="CA296" i="1"/>
  <c r="U296" i="1"/>
  <c r="S296" i="1"/>
  <c r="BM296" i="1"/>
  <c r="BB296" i="1"/>
  <c r="BX296" i="1"/>
  <c r="U298" i="1"/>
  <c r="CD298" i="1"/>
  <c r="CA298" i="1"/>
  <c r="BX298" i="1"/>
  <c r="BM298" i="1"/>
  <c r="S298" i="1"/>
  <c r="BB298" i="1"/>
  <c r="CD300" i="1"/>
  <c r="U300" i="1"/>
  <c r="CA300" i="1"/>
  <c r="BM300" i="1"/>
  <c r="S300" i="1"/>
  <c r="BB300" i="1"/>
  <c r="BX300" i="1"/>
  <c r="CD302" i="1"/>
  <c r="U302" i="1"/>
  <c r="CA302" i="1"/>
  <c r="BX302" i="1"/>
  <c r="BM302" i="1"/>
  <c r="S302" i="1"/>
  <c r="BB302" i="1"/>
  <c r="CA304" i="1"/>
  <c r="U304" i="1"/>
  <c r="CD304" i="1"/>
  <c r="BB304" i="1"/>
  <c r="BM304" i="1"/>
  <c r="S304" i="1"/>
  <c r="BX304" i="1"/>
  <c r="CD306" i="1"/>
  <c r="CA306" i="1"/>
  <c r="BX306" i="1"/>
  <c r="S306" i="1"/>
  <c r="BM306" i="1"/>
  <c r="BB306" i="1"/>
  <c r="BW211" i="1"/>
  <c r="AA211" i="1"/>
  <c r="Z211" i="1"/>
  <c r="Y211" i="1"/>
  <c r="BL211" i="1"/>
  <c r="BW219" i="1"/>
  <c r="BL219" i="1"/>
  <c r="AA219" i="1"/>
  <c r="Z219" i="1"/>
  <c r="Y219" i="1"/>
  <c r="BW222" i="1"/>
  <c r="Y222" i="1"/>
  <c r="BL222" i="1"/>
  <c r="AA222" i="1"/>
  <c r="Z222" i="1"/>
  <c r="BL216" i="1"/>
  <c r="Z216" i="1"/>
  <c r="Y216" i="1"/>
  <c r="BW216" i="1"/>
  <c r="AA216" i="1"/>
  <c r="CD250" i="1"/>
  <c r="BM250" i="1"/>
  <c r="U250" i="1"/>
  <c r="CA250" i="1"/>
  <c r="S250" i="1"/>
  <c r="BX250" i="1"/>
  <c r="BB250" i="1"/>
  <c r="S257" i="1"/>
  <c r="CD257" i="1"/>
  <c r="CA257" i="1"/>
  <c r="BB257" i="1"/>
  <c r="BM257" i="1"/>
  <c r="BX257" i="1"/>
  <c r="S259" i="1"/>
  <c r="CD259" i="1"/>
  <c r="CA259" i="1"/>
  <c r="BX259" i="1"/>
  <c r="BB259" i="1"/>
  <c r="BM259" i="1"/>
  <c r="CD261" i="1"/>
  <c r="S261" i="1"/>
  <c r="CA261" i="1"/>
  <c r="BX261" i="1"/>
  <c r="BM261" i="1"/>
  <c r="BB261" i="1"/>
  <c r="CA267" i="1"/>
  <c r="S267" i="1"/>
  <c r="CD267" i="1"/>
  <c r="BB267" i="1"/>
  <c r="BX267" i="1"/>
  <c r="BM267" i="1"/>
  <c r="CA269" i="1"/>
  <c r="S269" i="1"/>
  <c r="CD269" i="1"/>
  <c r="BM269" i="1"/>
  <c r="BX269" i="1"/>
  <c r="BB269" i="1"/>
  <c r="CD271" i="1"/>
  <c r="S271" i="1"/>
  <c r="CA271" i="1"/>
  <c r="BX271" i="1"/>
  <c r="BB271" i="1"/>
  <c r="BM271" i="1"/>
  <c r="CA273" i="1"/>
  <c r="S273" i="1"/>
  <c r="CD273" i="1"/>
  <c r="BM273" i="1"/>
  <c r="BB273" i="1"/>
  <c r="BX273" i="1"/>
  <c r="CD275" i="1"/>
  <c r="CA275" i="1"/>
  <c r="S275" i="1"/>
  <c r="BX275" i="1"/>
  <c r="BB275" i="1"/>
  <c r="BM275" i="1"/>
  <c r="CD277" i="1"/>
  <c r="S277" i="1"/>
  <c r="CA277" i="1"/>
  <c r="BX277" i="1"/>
  <c r="BB277" i="1"/>
  <c r="BM277" i="1"/>
  <c r="CA279" i="1"/>
  <c r="S279" i="1"/>
  <c r="CD279" i="1"/>
  <c r="BX279" i="1"/>
  <c r="BB279" i="1"/>
  <c r="BM279" i="1"/>
  <c r="CD281" i="1"/>
  <c r="CA281" i="1"/>
  <c r="S281" i="1"/>
  <c r="BB281" i="1"/>
  <c r="BM281" i="1"/>
  <c r="BX281" i="1"/>
  <c r="CD283" i="1"/>
  <c r="CA283" i="1"/>
  <c r="S283" i="1"/>
  <c r="BM283" i="1"/>
  <c r="BX283" i="1"/>
  <c r="BB283" i="1"/>
  <c r="CA285" i="1"/>
  <c r="CD285" i="1"/>
  <c r="S285" i="1"/>
  <c r="BB285" i="1"/>
  <c r="BX285" i="1"/>
  <c r="BM285" i="1"/>
  <c r="U287" i="1"/>
  <c r="CD287" i="1"/>
  <c r="BM287" i="1"/>
  <c r="CA287" i="1"/>
  <c r="V287" i="1"/>
  <c r="BX287" i="1"/>
  <c r="BB287" i="1"/>
  <c r="S287" i="1"/>
  <c r="CD289" i="1"/>
  <c r="U289" i="1"/>
  <c r="CA289" i="1"/>
  <c r="BX289" i="1"/>
  <c r="BB289" i="1"/>
  <c r="BM289" i="1"/>
  <c r="S289" i="1"/>
  <c r="CD291" i="1"/>
  <c r="CA291" i="1"/>
  <c r="U291" i="1"/>
  <c r="BM291" i="1"/>
  <c r="BB291" i="1"/>
  <c r="BX291" i="1"/>
  <c r="S291" i="1"/>
  <c r="CD293" i="1"/>
  <c r="CA293" i="1"/>
  <c r="BX293" i="1"/>
  <c r="BB293" i="1"/>
  <c r="BM293" i="1"/>
  <c r="S293" i="1"/>
  <c r="CD295" i="1"/>
  <c r="CA295" i="1"/>
  <c r="U295" i="1"/>
  <c r="BB295" i="1"/>
  <c r="S295" i="1"/>
  <c r="BX295" i="1"/>
  <c r="BM295" i="1"/>
  <c r="CD297" i="1"/>
  <c r="CA297" i="1"/>
  <c r="BX297" i="1"/>
  <c r="BB297" i="1"/>
  <c r="BM297" i="1"/>
  <c r="S297" i="1"/>
  <c r="CD299" i="1"/>
  <c r="S299" i="1"/>
  <c r="CA299" i="1"/>
  <c r="U299" i="1"/>
  <c r="BX299" i="1"/>
  <c r="BB299" i="1"/>
  <c r="BM299" i="1"/>
  <c r="CD301" i="1"/>
  <c r="S301" i="1"/>
  <c r="CA301" i="1"/>
  <c r="BM301" i="1"/>
  <c r="BB301" i="1"/>
  <c r="BX301" i="1"/>
  <c r="S303" i="1"/>
  <c r="CD303" i="1"/>
  <c r="CA303" i="1"/>
  <c r="BM303" i="1"/>
  <c r="BX303" i="1"/>
  <c r="BB303" i="1"/>
  <c r="CA305" i="1"/>
  <c r="S305" i="1"/>
  <c r="CD305" i="1"/>
  <c r="BB305" i="1"/>
  <c r="BX305" i="1"/>
  <c r="BM305" i="1"/>
  <c r="CD307" i="1"/>
  <c r="CA307" i="1"/>
  <c r="S307" i="1"/>
  <c r="BB307" i="1"/>
  <c r="BX307" i="1"/>
  <c r="BM307" i="1"/>
  <c r="BW217" i="1"/>
  <c r="Z217" i="1"/>
  <c r="Y217" i="1"/>
  <c r="BL217" i="1"/>
  <c r="AA217" i="1"/>
  <c r="BW218" i="1"/>
  <c r="Y218" i="1"/>
  <c r="BL218" i="1"/>
  <c r="Z218" i="1"/>
  <c r="AA218" i="1"/>
  <c r="BW213" i="1"/>
  <c r="AA213" i="1"/>
  <c r="Y213" i="1"/>
  <c r="BL213" i="1"/>
  <c r="Z213" i="1"/>
  <c r="BZ215" i="1"/>
  <c r="BA215" i="1"/>
  <c r="AC215" i="1"/>
  <c r="AB215" i="1"/>
  <c r="AD215" i="1"/>
  <c r="CC215" i="1"/>
  <c r="AC112" i="1"/>
  <c r="AD112" i="1"/>
  <c r="CC112" i="1"/>
  <c r="BA112" i="1"/>
  <c r="AB112" i="1"/>
  <c r="BZ112" i="1"/>
  <c r="BZ209" i="1" l="1"/>
  <c r="CC209" i="1"/>
  <c r="AC209" i="1"/>
  <c r="AD209" i="1"/>
  <c r="AE209" i="1" s="1"/>
  <c r="BA209" i="1"/>
  <c r="V298" i="1"/>
  <c r="W298" i="1" s="1"/>
  <c r="V268" i="1"/>
  <c r="X268" i="1" s="1"/>
  <c r="V291" i="1"/>
  <c r="X291" i="1" s="1"/>
  <c r="V280" i="1"/>
  <c r="X280" i="1" s="1"/>
  <c r="V288" i="1"/>
  <c r="X288" i="1" s="1"/>
  <c r="V276" i="1"/>
  <c r="W276" i="1" s="1"/>
  <c r="V250" i="1"/>
  <c r="X250" i="1" s="1"/>
  <c r="V283" i="1"/>
  <c r="U283" i="1"/>
  <c r="V279" i="1"/>
  <c r="U279" i="1"/>
  <c r="V275" i="1"/>
  <c r="U275" i="1"/>
  <c r="V259" i="1"/>
  <c r="U259" i="1"/>
  <c r="AC222" i="1"/>
  <c r="AB222" i="1"/>
  <c r="BZ222" i="1"/>
  <c r="CC222" i="1"/>
  <c r="BA222" i="1"/>
  <c r="AD222" i="1"/>
  <c r="V304" i="1"/>
  <c r="X298" i="1"/>
  <c r="V294" i="1"/>
  <c r="U294" i="1"/>
  <c r="V286" i="1"/>
  <c r="U286" i="1"/>
  <c r="V282" i="1"/>
  <c r="U282" i="1"/>
  <c r="V270" i="1"/>
  <c r="U270" i="1"/>
  <c r="V251" i="1"/>
  <c r="AE226" i="1"/>
  <c r="AF226" i="1"/>
  <c r="AF228" i="1"/>
  <c r="AE228" i="1"/>
  <c r="BZ217" i="1"/>
  <c r="AB217" i="1"/>
  <c r="AC217" i="1"/>
  <c r="CC217" i="1"/>
  <c r="BA217" i="1"/>
  <c r="AD217" i="1"/>
  <c r="V285" i="1"/>
  <c r="U285" i="1"/>
  <c r="V269" i="1"/>
  <c r="U269" i="1"/>
  <c r="AD216" i="1"/>
  <c r="AB216" i="1"/>
  <c r="BZ216" i="1"/>
  <c r="BA216" i="1"/>
  <c r="CC216" i="1"/>
  <c r="AC216" i="1"/>
  <c r="V278" i="1"/>
  <c r="U278" i="1"/>
  <c r="V258" i="1"/>
  <c r="U258" i="1"/>
  <c r="BZ213" i="1"/>
  <c r="BA213" i="1"/>
  <c r="AC213" i="1"/>
  <c r="AB213" i="1"/>
  <c r="CC213" i="1"/>
  <c r="AD213" i="1"/>
  <c r="BZ218" i="1"/>
  <c r="CC218" i="1"/>
  <c r="BA218" i="1"/>
  <c r="AD218" i="1"/>
  <c r="AC218" i="1"/>
  <c r="AB218" i="1"/>
  <c r="V305" i="1"/>
  <c r="U305" i="1"/>
  <c r="V301" i="1"/>
  <c r="U301" i="1"/>
  <c r="V299" i="1"/>
  <c r="V295" i="1"/>
  <c r="V293" i="1"/>
  <c r="U293" i="1"/>
  <c r="V289" i="1"/>
  <c r="V267" i="1"/>
  <c r="U267" i="1"/>
  <c r="V306" i="1"/>
  <c r="U306" i="1"/>
  <c r="V296" i="1"/>
  <c r="V292" i="1"/>
  <c r="V290" i="1"/>
  <c r="U290" i="1"/>
  <c r="V284" i="1"/>
  <c r="V274" i="1"/>
  <c r="U274" i="1"/>
  <c r="V266" i="1"/>
  <c r="U266" i="1"/>
  <c r="AF210" i="1"/>
  <c r="AE210" i="1"/>
  <c r="AF223" i="1"/>
  <c r="AE223" i="1"/>
  <c r="AE215" i="1"/>
  <c r="AF215" i="1"/>
  <c r="V307" i="1"/>
  <c r="U307" i="1"/>
  <c r="V303" i="1"/>
  <c r="U303" i="1"/>
  <c r="V297" i="1"/>
  <c r="U297" i="1"/>
  <c r="W287" i="1"/>
  <c r="X287" i="1"/>
  <c r="V281" i="1"/>
  <c r="U281" i="1"/>
  <c r="V277" i="1"/>
  <c r="U277" i="1"/>
  <c r="V273" i="1"/>
  <c r="U273" i="1"/>
  <c r="V271" i="1"/>
  <c r="U271" i="1"/>
  <c r="V261" i="1"/>
  <c r="U261" i="1"/>
  <c r="V257" i="1"/>
  <c r="U257" i="1"/>
  <c r="BZ219" i="1"/>
  <c r="BA219" i="1"/>
  <c r="AC219" i="1"/>
  <c r="AB219" i="1"/>
  <c r="AD219" i="1"/>
  <c r="CC219" i="1"/>
  <c r="AD211" i="1"/>
  <c r="BZ211" i="1"/>
  <c r="AB211" i="1"/>
  <c r="AC211" i="1"/>
  <c r="BA211" i="1"/>
  <c r="CC211" i="1"/>
  <c r="V302" i="1"/>
  <c r="V300" i="1"/>
  <c r="V272" i="1"/>
  <c r="U272" i="1"/>
  <c r="V260" i="1"/>
  <c r="V249" i="1"/>
  <c r="U249" i="1"/>
  <c r="BA212" i="1"/>
  <c r="AD212" i="1"/>
  <c r="CC212" i="1"/>
  <c r="AB212" i="1"/>
  <c r="AC212" i="1"/>
  <c r="BZ212" i="1"/>
  <c r="CC221" i="1"/>
  <c r="BA221" i="1"/>
  <c r="AD221" i="1"/>
  <c r="BZ221" i="1"/>
  <c r="AB221" i="1"/>
  <c r="AC221" i="1"/>
  <c r="AF112" i="1"/>
  <c r="AE112" i="1"/>
  <c r="W268" i="1" l="1"/>
  <c r="AF209" i="1"/>
  <c r="W291" i="1"/>
  <c r="Y291" i="1" s="1"/>
  <c r="W250" i="1"/>
  <c r="BL250" i="1" s="1"/>
  <c r="X276" i="1"/>
  <c r="W280" i="1"/>
  <c r="AA280" i="1" s="1"/>
  <c r="W288" i="1"/>
  <c r="Z288" i="1" s="1"/>
  <c r="AE221" i="1"/>
  <c r="AF221" i="1"/>
  <c r="W260" i="1"/>
  <c r="X260" i="1"/>
  <c r="W302" i="1"/>
  <c r="X302" i="1"/>
  <c r="AF219" i="1"/>
  <c r="AE219" i="1"/>
  <c r="X261" i="1"/>
  <c r="W261" i="1"/>
  <c r="X273" i="1"/>
  <c r="W273" i="1"/>
  <c r="X281" i="1"/>
  <c r="W281" i="1"/>
  <c r="X297" i="1"/>
  <c r="W297" i="1"/>
  <c r="W307" i="1"/>
  <c r="X307" i="1"/>
  <c r="X284" i="1"/>
  <c r="W284" i="1"/>
  <c r="X296" i="1"/>
  <c r="W296" i="1"/>
  <c r="W289" i="1"/>
  <c r="X289" i="1"/>
  <c r="X299" i="1"/>
  <c r="W299" i="1"/>
  <c r="X305" i="1"/>
  <c r="W305" i="1"/>
  <c r="AE213" i="1"/>
  <c r="AF213" i="1"/>
  <c r="BL291" i="1"/>
  <c r="AA291" i="1"/>
  <c r="AF217" i="1"/>
  <c r="AE217" i="1"/>
  <c r="W270" i="1"/>
  <c r="X270" i="1"/>
  <c r="X286" i="1"/>
  <c r="W286" i="1"/>
  <c r="W294" i="1"/>
  <c r="X294" i="1"/>
  <c r="AF222" i="1"/>
  <c r="AE222" i="1"/>
  <c r="W249" i="1"/>
  <c r="X249" i="1"/>
  <c r="AF212" i="1"/>
  <c r="AE212" i="1"/>
  <c r="W266" i="1"/>
  <c r="X266" i="1"/>
  <c r="W274" i="1"/>
  <c r="X274" i="1"/>
  <c r="W258" i="1"/>
  <c r="X258" i="1"/>
  <c r="W278" i="1"/>
  <c r="X278" i="1"/>
  <c r="X269" i="1"/>
  <c r="W269" i="1"/>
  <c r="X259" i="1"/>
  <c r="W259" i="1"/>
  <c r="W279" i="1"/>
  <c r="X279" i="1"/>
  <c r="W272" i="1"/>
  <c r="X272" i="1"/>
  <c r="AE211" i="1"/>
  <c r="AF211" i="1"/>
  <c r="X257" i="1"/>
  <c r="W257" i="1"/>
  <c r="X271" i="1"/>
  <c r="W271" i="1"/>
  <c r="X277" i="1"/>
  <c r="W277" i="1"/>
  <c r="BL287" i="1"/>
  <c r="Z287" i="1"/>
  <c r="AA287" i="1"/>
  <c r="Y287" i="1"/>
  <c r="BW287" i="1"/>
  <c r="X303" i="1"/>
  <c r="W303" i="1"/>
  <c r="X290" i="1"/>
  <c r="W290" i="1"/>
  <c r="W306" i="1"/>
  <c r="X306" i="1"/>
  <c r="W293" i="1"/>
  <c r="X293" i="1"/>
  <c r="X301" i="1"/>
  <c r="W301" i="1"/>
  <c r="Z276" i="1"/>
  <c r="Y276" i="1"/>
  <c r="BL276" i="1"/>
  <c r="BW276" i="1"/>
  <c r="AA276" i="1"/>
  <c r="AF216" i="1"/>
  <c r="AE216" i="1"/>
  <c r="X251" i="1"/>
  <c r="W251" i="1"/>
  <c r="W282" i="1"/>
  <c r="X282" i="1"/>
  <c r="AA298" i="1"/>
  <c r="BW298" i="1"/>
  <c r="Y298" i="1"/>
  <c r="BL298" i="1"/>
  <c r="Z298" i="1"/>
  <c r="W300" i="1"/>
  <c r="X300" i="1"/>
  <c r="BL268" i="1"/>
  <c r="Y268" i="1"/>
  <c r="BW268" i="1"/>
  <c r="Z268" i="1"/>
  <c r="AA268" i="1"/>
  <c r="X292" i="1"/>
  <c r="W292" i="1"/>
  <c r="X267" i="1"/>
  <c r="W267" i="1"/>
  <c r="X295" i="1"/>
  <c r="W295" i="1"/>
  <c r="AF218" i="1"/>
  <c r="AE218" i="1"/>
  <c r="X285" i="1"/>
  <c r="W285" i="1"/>
  <c r="X304" i="1"/>
  <c r="W304" i="1"/>
  <c r="Z250" i="1"/>
  <c r="X275" i="1"/>
  <c r="W275" i="1"/>
  <c r="X283" i="1"/>
  <c r="W283" i="1"/>
  <c r="Y250" i="1" l="1"/>
  <c r="Z291" i="1"/>
  <c r="BW291" i="1"/>
  <c r="AA250" i="1"/>
  <c r="CC250" i="1" s="1"/>
  <c r="BW250" i="1"/>
  <c r="BL280" i="1"/>
  <c r="Y280" i="1"/>
  <c r="Z280" i="1"/>
  <c r="BW280" i="1"/>
  <c r="BL288" i="1"/>
  <c r="AA288" i="1"/>
  <c r="Y288" i="1"/>
  <c r="BW288" i="1"/>
  <c r="BW304" i="1"/>
  <c r="Y304" i="1"/>
  <c r="Z304" i="1"/>
  <c r="BL304" i="1"/>
  <c r="AA304" i="1"/>
  <c r="BL285" i="1"/>
  <c r="Y285" i="1"/>
  <c r="BW285" i="1"/>
  <c r="AA285" i="1"/>
  <c r="Z285" i="1"/>
  <c r="Z295" i="1"/>
  <c r="Y295" i="1"/>
  <c r="BL295" i="1"/>
  <c r="BW295" i="1"/>
  <c r="AA295" i="1"/>
  <c r="Z301" i="1"/>
  <c r="Y301" i="1"/>
  <c r="AA301" i="1"/>
  <c r="BW301" i="1"/>
  <c r="BL301" i="1"/>
  <c r="BL303" i="1"/>
  <c r="AA303" i="1"/>
  <c r="Y303" i="1"/>
  <c r="BW303" i="1"/>
  <c r="Z303" i="1"/>
  <c r="AD287" i="1"/>
  <c r="BA287" i="1"/>
  <c r="CC287" i="1"/>
  <c r="AB287" i="1"/>
  <c r="BZ287" i="1"/>
  <c r="AC287" i="1"/>
  <c r="BW258" i="1"/>
  <c r="AA258" i="1"/>
  <c r="Y258" i="1"/>
  <c r="BL258" i="1"/>
  <c r="Z258" i="1"/>
  <c r="BW266" i="1"/>
  <c r="AA266" i="1"/>
  <c r="Y266" i="1"/>
  <c r="BL266" i="1"/>
  <c r="Z266" i="1"/>
  <c r="Z249" i="1"/>
  <c r="BL249" i="1"/>
  <c r="Y249" i="1"/>
  <c r="BW249" i="1"/>
  <c r="AA249" i="1"/>
  <c r="BL286" i="1"/>
  <c r="AA286" i="1"/>
  <c r="Y286" i="1"/>
  <c r="BW286" i="1"/>
  <c r="Z286" i="1"/>
  <c r="CC291" i="1"/>
  <c r="BA291" i="1"/>
  <c r="BZ291" i="1"/>
  <c r="AC291" i="1"/>
  <c r="AB291" i="1"/>
  <c r="AD291" i="1"/>
  <c r="Z284" i="1"/>
  <c r="Y284" i="1"/>
  <c r="BW284" i="1"/>
  <c r="BL284" i="1"/>
  <c r="AA284" i="1"/>
  <c r="BL281" i="1"/>
  <c r="BW281" i="1"/>
  <c r="AA281" i="1"/>
  <c r="Z281" i="1"/>
  <c r="Y281" i="1"/>
  <c r="Z261" i="1"/>
  <c r="AA261" i="1"/>
  <c r="BW261" i="1"/>
  <c r="Y261" i="1"/>
  <c r="BL261" i="1"/>
  <c r="BA268" i="1"/>
  <c r="AC268" i="1"/>
  <c r="CC268" i="1"/>
  <c r="AD268" i="1"/>
  <c r="BZ268" i="1"/>
  <c r="AB268" i="1"/>
  <c r="BW282" i="1"/>
  <c r="Z282" i="1"/>
  <c r="Y282" i="1"/>
  <c r="BL282" i="1"/>
  <c r="AA282" i="1"/>
  <c r="BL306" i="1"/>
  <c r="Z306" i="1"/>
  <c r="Y306" i="1"/>
  <c r="BW306" i="1"/>
  <c r="AA306" i="1"/>
  <c r="AD280" i="1"/>
  <c r="CC280" i="1"/>
  <c r="BZ280" i="1"/>
  <c r="BA280" i="1"/>
  <c r="AC280" i="1"/>
  <c r="AB280" i="1"/>
  <c r="BL271" i="1"/>
  <c r="BW271" i="1"/>
  <c r="Z271" i="1"/>
  <c r="AA271" i="1"/>
  <c r="Y271" i="1"/>
  <c r="BW272" i="1"/>
  <c r="AA272" i="1"/>
  <c r="BL272" i="1"/>
  <c r="Z272" i="1"/>
  <c r="Y272" i="1"/>
  <c r="Y279" i="1"/>
  <c r="BW279" i="1"/>
  <c r="AA279" i="1"/>
  <c r="Z279" i="1"/>
  <c r="BL279" i="1"/>
  <c r="BA288" i="1"/>
  <c r="AB288" i="1"/>
  <c r="AC288" i="1"/>
  <c r="AD288" i="1"/>
  <c r="BZ288" i="1"/>
  <c r="CC288" i="1"/>
  <c r="AA305" i="1"/>
  <c r="Y305" i="1"/>
  <c r="Z305" i="1"/>
  <c r="BW305" i="1"/>
  <c r="BL305" i="1"/>
  <c r="BL307" i="1"/>
  <c r="Y307" i="1"/>
  <c r="BW307" i="1"/>
  <c r="AA307" i="1"/>
  <c r="Z307" i="1"/>
  <c r="BL260" i="1"/>
  <c r="AA260" i="1"/>
  <c r="BW260" i="1"/>
  <c r="Z260" i="1"/>
  <c r="Y260" i="1"/>
  <c r="BL283" i="1"/>
  <c r="Y283" i="1"/>
  <c r="BW283" i="1"/>
  <c r="AA283" i="1"/>
  <c r="Z283" i="1"/>
  <c r="Z267" i="1"/>
  <c r="BL267" i="1"/>
  <c r="AA267" i="1"/>
  <c r="BW267" i="1"/>
  <c r="Y267" i="1"/>
  <c r="BL300" i="1"/>
  <c r="BW300" i="1"/>
  <c r="AA300" i="1"/>
  <c r="Y300" i="1"/>
  <c r="Z300" i="1"/>
  <c r="BW251" i="1"/>
  <c r="AA251" i="1"/>
  <c r="Z251" i="1"/>
  <c r="BL251" i="1"/>
  <c r="Y251" i="1"/>
  <c r="Y290" i="1"/>
  <c r="AA290" i="1"/>
  <c r="Z290" i="1"/>
  <c r="BL290" i="1"/>
  <c r="BW290" i="1"/>
  <c r="Z259" i="1"/>
  <c r="BL259" i="1"/>
  <c r="BW259" i="1"/>
  <c r="Y259" i="1"/>
  <c r="AA259" i="1"/>
  <c r="Z269" i="1"/>
  <c r="Y269" i="1"/>
  <c r="AA269" i="1"/>
  <c r="BL269" i="1"/>
  <c r="BW269" i="1"/>
  <c r="BW278" i="1"/>
  <c r="Z278" i="1"/>
  <c r="Y278" i="1"/>
  <c r="BL278" i="1"/>
  <c r="AA278" i="1"/>
  <c r="BW274" i="1"/>
  <c r="AA274" i="1"/>
  <c r="Y274" i="1"/>
  <c r="BL274" i="1"/>
  <c r="Z274" i="1"/>
  <c r="BL289" i="1"/>
  <c r="Z289" i="1"/>
  <c r="Y289" i="1"/>
  <c r="AA289" i="1"/>
  <c r="BW289" i="1"/>
  <c r="Y296" i="1"/>
  <c r="AA296" i="1"/>
  <c r="Z296" i="1"/>
  <c r="BW296" i="1"/>
  <c r="BL296" i="1"/>
  <c r="BW297" i="1"/>
  <c r="AA297" i="1"/>
  <c r="Z297" i="1"/>
  <c r="Y297" i="1"/>
  <c r="BL297" i="1"/>
  <c r="BL273" i="1"/>
  <c r="Y273" i="1"/>
  <c r="Z273" i="1"/>
  <c r="AA273" i="1"/>
  <c r="BW273" i="1"/>
  <c r="BW275" i="1"/>
  <c r="BL275" i="1"/>
  <c r="Z275" i="1"/>
  <c r="AA275" i="1"/>
  <c r="Y275" i="1"/>
  <c r="Y292" i="1"/>
  <c r="BL292" i="1"/>
  <c r="Z292" i="1"/>
  <c r="AA292" i="1"/>
  <c r="BW292" i="1"/>
  <c r="AB298" i="1"/>
  <c r="AC298" i="1"/>
  <c r="AD298" i="1"/>
  <c r="BZ298" i="1"/>
  <c r="BA298" i="1"/>
  <c r="CC298" i="1"/>
  <c r="AD276" i="1"/>
  <c r="CC276" i="1"/>
  <c r="BZ276" i="1"/>
  <c r="BA276" i="1"/>
  <c r="AC276" i="1"/>
  <c r="AB276" i="1"/>
  <c r="BW293" i="1"/>
  <c r="BL293" i="1"/>
  <c r="AA293" i="1"/>
  <c r="Z293" i="1"/>
  <c r="Y293" i="1"/>
  <c r="BL277" i="1"/>
  <c r="BW277" i="1"/>
  <c r="AA277" i="1"/>
  <c r="Z277" i="1"/>
  <c r="Y277" i="1"/>
  <c r="BL257" i="1"/>
  <c r="Y257" i="1"/>
  <c r="BW257" i="1"/>
  <c r="Z257" i="1"/>
  <c r="AA257" i="1"/>
  <c r="Y294" i="1"/>
  <c r="BW294" i="1"/>
  <c r="AA294" i="1"/>
  <c r="BL294" i="1"/>
  <c r="Z294" i="1"/>
  <c r="BW270" i="1"/>
  <c r="AA270" i="1"/>
  <c r="Y270" i="1"/>
  <c r="Z270" i="1"/>
  <c r="BL270" i="1"/>
  <c r="Z299" i="1"/>
  <c r="BW299" i="1"/>
  <c r="BL299" i="1"/>
  <c r="Y299" i="1"/>
  <c r="AA299" i="1"/>
  <c r="BL302" i="1"/>
  <c r="BW302" i="1"/>
  <c r="Y302" i="1"/>
  <c r="AA302" i="1"/>
  <c r="Z302" i="1"/>
  <c r="AD250" i="1" l="1"/>
  <c r="BA250" i="1"/>
  <c r="BZ250" i="1"/>
  <c r="AC250" i="1"/>
  <c r="AB250" i="1"/>
  <c r="AC292" i="1"/>
  <c r="AB292" i="1"/>
  <c r="BZ292" i="1"/>
  <c r="CC292" i="1"/>
  <c r="BA292" i="1"/>
  <c r="AD292" i="1"/>
  <c r="AC289" i="1"/>
  <c r="CC289" i="1"/>
  <c r="AD289" i="1"/>
  <c r="BZ289" i="1"/>
  <c r="AB289" i="1"/>
  <c r="BA289" i="1"/>
  <c r="BA269" i="1"/>
  <c r="AD269" i="1"/>
  <c r="CC269" i="1"/>
  <c r="AB269" i="1"/>
  <c r="AC269" i="1"/>
  <c r="BZ269" i="1"/>
  <c r="BA260" i="1"/>
  <c r="BZ260" i="1"/>
  <c r="AB260" i="1"/>
  <c r="AC260" i="1"/>
  <c r="CC260" i="1"/>
  <c r="AD260" i="1"/>
  <c r="BZ305" i="1"/>
  <c r="AD305" i="1"/>
  <c r="CC305" i="1"/>
  <c r="BA305" i="1"/>
  <c r="AC305" i="1"/>
  <c r="AB305" i="1"/>
  <c r="AB271" i="1"/>
  <c r="CC271" i="1"/>
  <c r="AD271" i="1"/>
  <c r="AC271" i="1"/>
  <c r="BZ271" i="1"/>
  <c r="BA271" i="1"/>
  <c r="BA261" i="1"/>
  <c r="AD261" i="1"/>
  <c r="CC261" i="1"/>
  <c r="AB261" i="1"/>
  <c r="AC261" i="1"/>
  <c r="BZ261" i="1"/>
  <c r="AD281" i="1"/>
  <c r="AB281" i="1"/>
  <c r="BZ281" i="1"/>
  <c r="BA281" i="1"/>
  <c r="CC281" i="1"/>
  <c r="AC281" i="1"/>
  <c r="AE291" i="1"/>
  <c r="AF291" i="1"/>
  <c r="AD249" i="1"/>
  <c r="BZ249" i="1"/>
  <c r="AB249" i="1"/>
  <c r="AC249" i="1"/>
  <c r="CC249" i="1"/>
  <c r="BA249" i="1"/>
  <c r="AC266" i="1"/>
  <c r="AD266" i="1"/>
  <c r="CC266" i="1"/>
  <c r="AB266" i="1"/>
  <c r="BZ266" i="1"/>
  <c r="BA266" i="1"/>
  <c r="AE276" i="1"/>
  <c r="AF276" i="1"/>
  <c r="AC297" i="1"/>
  <c r="AB297" i="1"/>
  <c r="AD297" i="1"/>
  <c r="CC297" i="1"/>
  <c r="BZ297" i="1"/>
  <c r="BA297" i="1"/>
  <c r="CC274" i="1"/>
  <c r="AD274" i="1"/>
  <c r="BZ274" i="1"/>
  <c r="BA274" i="1"/>
  <c r="AC274" i="1"/>
  <c r="AB274" i="1"/>
  <c r="AD259" i="1"/>
  <c r="BZ259" i="1"/>
  <c r="BA259" i="1"/>
  <c r="CC259" i="1"/>
  <c r="AB259" i="1"/>
  <c r="AC259" i="1"/>
  <c r="BZ290" i="1"/>
  <c r="CC290" i="1"/>
  <c r="AC290" i="1"/>
  <c r="AD290" i="1"/>
  <c r="BA290" i="1"/>
  <c r="AB290" i="1"/>
  <c r="AB283" i="1"/>
  <c r="BZ283" i="1"/>
  <c r="CC283" i="1"/>
  <c r="BA283" i="1"/>
  <c r="AD283" i="1"/>
  <c r="AC283" i="1"/>
  <c r="AF288" i="1"/>
  <c r="AE288" i="1"/>
  <c r="BZ272" i="1"/>
  <c r="AD272" i="1"/>
  <c r="AC272" i="1"/>
  <c r="BA272" i="1"/>
  <c r="CC272" i="1"/>
  <c r="AB272" i="1"/>
  <c r="AE280" i="1"/>
  <c r="AF280" i="1"/>
  <c r="CC282" i="1"/>
  <c r="BA282" i="1"/>
  <c r="AD282" i="1"/>
  <c r="BZ282" i="1"/>
  <c r="AB282" i="1"/>
  <c r="AC282" i="1"/>
  <c r="AE268" i="1"/>
  <c r="AF268" i="1"/>
  <c r="CC286" i="1"/>
  <c r="AD286" i="1"/>
  <c r="BA286" i="1"/>
  <c r="AB286" i="1"/>
  <c r="AC286" i="1"/>
  <c r="BZ286" i="1"/>
  <c r="CC258" i="1"/>
  <c r="AB258" i="1"/>
  <c r="BZ258" i="1"/>
  <c r="BA258" i="1"/>
  <c r="AC258" i="1"/>
  <c r="AD258" i="1"/>
  <c r="CC285" i="1"/>
  <c r="AC285" i="1"/>
  <c r="AD285" i="1"/>
  <c r="AB285" i="1"/>
  <c r="BZ285" i="1"/>
  <c r="BA285" i="1"/>
  <c r="AC304" i="1"/>
  <c r="AB304" i="1"/>
  <c r="AD304" i="1"/>
  <c r="CC304" i="1"/>
  <c r="BA304" i="1"/>
  <c r="BZ304" i="1"/>
  <c r="AC293" i="1"/>
  <c r="AB293" i="1"/>
  <c r="AD293" i="1"/>
  <c r="CC293" i="1"/>
  <c r="BZ293" i="1"/>
  <c r="BA293" i="1"/>
  <c r="BA302" i="1"/>
  <c r="AC302" i="1"/>
  <c r="CC302" i="1"/>
  <c r="AD302" i="1"/>
  <c r="BZ302" i="1"/>
  <c r="AB302" i="1"/>
  <c r="CC299" i="1"/>
  <c r="AD299" i="1"/>
  <c r="BA299" i="1"/>
  <c r="AB299" i="1"/>
  <c r="AC299" i="1"/>
  <c r="BZ299" i="1"/>
  <c r="CC270" i="1"/>
  <c r="AB270" i="1"/>
  <c r="BZ270" i="1"/>
  <c r="BA270" i="1"/>
  <c r="AC270" i="1"/>
  <c r="AD270" i="1"/>
  <c r="CC294" i="1"/>
  <c r="AC294" i="1"/>
  <c r="AD294" i="1"/>
  <c r="AB294" i="1"/>
  <c r="BZ294" i="1"/>
  <c r="BA294" i="1"/>
  <c r="BA277" i="1"/>
  <c r="CC277" i="1"/>
  <c r="AC277" i="1"/>
  <c r="AD277" i="1"/>
  <c r="AB277" i="1"/>
  <c r="BZ277" i="1"/>
  <c r="AB273" i="1"/>
  <c r="BA273" i="1"/>
  <c r="AC273" i="1"/>
  <c r="BZ273" i="1"/>
  <c r="AD273" i="1"/>
  <c r="CC273" i="1"/>
  <c r="BA251" i="1"/>
  <c r="AC251" i="1"/>
  <c r="AD251" i="1"/>
  <c r="AB251" i="1"/>
  <c r="BZ251" i="1"/>
  <c r="CC251" i="1"/>
  <c r="BA300" i="1"/>
  <c r="AD300" i="1"/>
  <c r="CC300" i="1"/>
  <c r="AB300" i="1"/>
  <c r="BZ300" i="1"/>
  <c r="AC300" i="1"/>
  <c r="BA306" i="1"/>
  <c r="AC306" i="1"/>
  <c r="CC306" i="1"/>
  <c r="AD306" i="1"/>
  <c r="AB306" i="1"/>
  <c r="BZ306" i="1"/>
  <c r="AE287" i="1"/>
  <c r="AF287" i="1"/>
  <c r="AB303" i="1"/>
  <c r="BZ303" i="1"/>
  <c r="CC303" i="1"/>
  <c r="BA303" i="1"/>
  <c r="AD303" i="1"/>
  <c r="AC303" i="1"/>
  <c r="AB301" i="1"/>
  <c r="BA301" i="1"/>
  <c r="AD301" i="1"/>
  <c r="AC301" i="1"/>
  <c r="BZ301" i="1"/>
  <c r="CC301" i="1"/>
  <c r="AB257" i="1"/>
  <c r="BA257" i="1"/>
  <c r="CC257" i="1"/>
  <c r="AC257" i="1"/>
  <c r="AD257" i="1"/>
  <c r="BZ257" i="1"/>
  <c r="AE298" i="1"/>
  <c r="AF298" i="1"/>
  <c r="AD275" i="1"/>
  <c r="BZ275" i="1"/>
  <c r="AB275" i="1"/>
  <c r="BA275" i="1"/>
  <c r="CC275" i="1"/>
  <c r="AC275" i="1"/>
  <c r="BA296" i="1"/>
  <c r="AD296" i="1"/>
  <c r="AC296" i="1"/>
  <c r="AB296" i="1"/>
  <c r="BZ296" i="1"/>
  <c r="CC296" i="1"/>
  <c r="BZ278" i="1"/>
  <c r="AB278" i="1"/>
  <c r="AC278" i="1"/>
  <c r="CC278" i="1"/>
  <c r="BA278" i="1"/>
  <c r="AD278" i="1"/>
  <c r="CC267" i="1"/>
  <c r="AB267" i="1"/>
  <c r="AC267" i="1"/>
  <c r="AD267" i="1"/>
  <c r="BZ267" i="1"/>
  <c r="BA267" i="1"/>
  <c r="AB307" i="1"/>
  <c r="AC307" i="1"/>
  <c r="CC307" i="1"/>
  <c r="BZ307" i="1"/>
  <c r="AD307" i="1"/>
  <c r="BA307" i="1"/>
  <c r="BZ279" i="1"/>
  <c r="CC279" i="1"/>
  <c r="BA279" i="1"/>
  <c r="AD279" i="1"/>
  <c r="AC279" i="1"/>
  <c r="AB279" i="1"/>
  <c r="AF250" i="1"/>
  <c r="AE250" i="1"/>
  <c r="AC284" i="1"/>
  <c r="AB284" i="1"/>
  <c r="AD284" i="1"/>
  <c r="CC284" i="1"/>
  <c r="BZ284" i="1"/>
  <c r="BA284" i="1"/>
  <c r="AB295" i="1"/>
  <c r="AC295" i="1"/>
  <c r="CC295" i="1"/>
  <c r="BA295" i="1"/>
  <c r="AD295" i="1"/>
  <c r="BZ295" i="1"/>
  <c r="I238" i="1"/>
  <c r="AH238" i="1" s="1"/>
  <c r="AP238" i="1" s="1"/>
  <c r="H238" i="1"/>
  <c r="G238" i="1" s="1"/>
  <c r="T238" i="1" s="1"/>
  <c r="I237" i="1"/>
  <c r="AH237" i="1" s="1"/>
  <c r="AP237" i="1" s="1"/>
  <c r="H237" i="1"/>
  <c r="G237" i="1" s="1"/>
  <c r="T237" i="1" s="1"/>
  <c r="I236" i="1"/>
  <c r="AH236" i="1" s="1"/>
  <c r="AP236" i="1" s="1"/>
  <c r="H236" i="1"/>
  <c r="G236" i="1" s="1"/>
  <c r="T236" i="1" s="1"/>
  <c r="AQ236" i="1" l="1"/>
  <c r="AQ238" i="1"/>
  <c r="AQ237" i="1"/>
  <c r="CD236" i="1"/>
  <c r="BB236" i="1"/>
  <c r="CA236" i="1"/>
  <c r="U236" i="1"/>
  <c r="BM236" i="1"/>
  <c r="S236" i="1"/>
  <c r="BX236" i="1"/>
  <c r="CD238" i="1"/>
  <c r="BM238" i="1"/>
  <c r="U238" i="1"/>
  <c r="CA238" i="1"/>
  <c r="BX238" i="1"/>
  <c r="S238" i="1"/>
  <c r="V238" i="1"/>
  <c r="BB238" i="1"/>
  <c r="AF278" i="1"/>
  <c r="AE278" i="1"/>
  <c r="AF300" i="1"/>
  <c r="AE300" i="1"/>
  <c r="AE277" i="1"/>
  <c r="AF277" i="1"/>
  <c r="AF299" i="1"/>
  <c r="AE299" i="1"/>
  <c r="AE302" i="1"/>
  <c r="AF302" i="1"/>
  <c r="AE258" i="1"/>
  <c r="AF258" i="1"/>
  <c r="AF269" i="1"/>
  <c r="AE269" i="1"/>
  <c r="AF284" i="1"/>
  <c r="AE284" i="1"/>
  <c r="AF275" i="1"/>
  <c r="AE275" i="1"/>
  <c r="AE257" i="1"/>
  <c r="AF257" i="1"/>
  <c r="AF301" i="1"/>
  <c r="AE301" i="1"/>
  <c r="AE303" i="1"/>
  <c r="AF303" i="1"/>
  <c r="AF251" i="1"/>
  <c r="AE251" i="1"/>
  <c r="AE285" i="1"/>
  <c r="AF285" i="1"/>
  <c r="AE282" i="1"/>
  <c r="AF282" i="1"/>
  <c r="AE297" i="1"/>
  <c r="AF297" i="1"/>
  <c r="AF249" i="1"/>
  <c r="AE249" i="1"/>
  <c r="AF281" i="1"/>
  <c r="AE281" i="1"/>
  <c r="CA237" i="1"/>
  <c r="BX237" i="1"/>
  <c r="CD237" i="1"/>
  <c r="S237" i="1"/>
  <c r="BB237" i="1"/>
  <c r="BM237" i="1"/>
  <c r="AF279" i="1"/>
  <c r="AE279" i="1"/>
  <c r="AF267" i="1"/>
  <c r="AE267" i="1"/>
  <c r="AF296" i="1"/>
  <c r="AE296" i="1"/>
  <c r="AE306" i="1"/>
  <c r="AF306" i="1"/>
  <c r="AF270" i="1"/>
  <c r="AE270" i="1"/>
  <c r="AE286" i="1"/>
  <c r="AF286" i="1"/>
  <c r="AE272" i="1"/>
  <c r="AF272" i="1"/>
  <c r="AE290" i="1"/>
  <c r="AF290" i="1"/>
  <c r="AF274" i="1"/>
  <c r="AE274" i="1"/>
  <c r="AF266" i="1"/>
  <c r="AE266" i="1"/>
  <c r="AF261" i="1"/>
  <c r="AE261" i="1"/>
  <c r="AE305" i="1"/>
  <c r="AF305" i="1"/>
  <c r="AF260" i="1"/>
  <c r="AE260" i="1"/>
  <c r="AE292" i="1"/>
  <c r="AF292" i="1"/>
  <c r="AE295" i="1"/>
  <c r="AF295" i="1"/>
  <c r="AF307" i="1"/>
  <c r="AE307" i="1"/>
  <c r="AE273" i="1"/>
  <c r="AF273" i="1"/>
  <c r="AE294" i="1"/>
  <c r="AF294" i="1"/>
  <c r="AE293" i="1"/>
  <c r="AF293" i="1"/>
  <c r="AF304" i="1"/>
  <c r="AE304" i="1"/>
  <c r="AF283" i="1"/>
  <c r="AE283" i="1"/>
  <c r="AE259" i="1"/>
  <c r="AF259" i="1"/>
  <c r="AE271" i="1"/>
  <c r="AF271" i="1"/>
  <c r="AE289" i="1"/>
  <c r="AF289" i="1"/>
  <c r="I235" i="1"/>
  <c r="AH235" i="1" s="1"/>
  <c r="AP235" i="1" s="1"/>
  <c r="H235" i="1"/>
  <c r="G235" i="1" s="1"/>
  <c r="T235" i="1" s="1"/>
  <c r="I234" i="1"/>
  <c r="AH234" i="1" s="1"/>
  <c r="AP234" i="1" s="1"/>
  <c r="H234" i="1"/>
  <c r="G234" i="1" s="1"/>
  <c r="T234" i="1" s="1"/>
  <c r="I233" i="1"/>
  <c r="AH233" i="1" s="1"/>
  <c r="AP233" i="1" s="1"/>
  <c r="H233" i="1"/>
  <c r="G233" i="1" s="1"/>
  <c r="T233" i="1" s="1"/>
  <c r="I232" i="1"/>
  <c r="AH232" i="1" s="1"/>
  <c r="AP232" i="1" s="1"/>
  <c r="H232" i="1"/>
  <c r="G232" i="1" s="1"/>
  <c r="T232" i="1" s="1"/>
  <c r="I231" i="1"/>
  <c r="AH231" i="1" s="1"/>
  <c r="AP231" i="1" s="1"/>
  <c r="H231" i="1"/>
  <c r="G231" i="1" s="1"/>
  <c r="T231" i="1" s="1"/>
  <c r="I230" i="1"/>
  <c r="AH230" i="1" s="1"/>
  <c r="AP230" i="1" s="1"/>
  <c r="H230" i="1"/>
  <c r="G230" i="1" s="1"/>
  <c r="T230" i="1" s="1"/>
  <c r="I229" i="1"/>
  <c r="AH229" i="1" s="1"/>
  <c r="AP229" i="1" s="1"/>
  <c r="H229" i="1"/>
  <c r="G229" i="1" s="1"/>
  <c r="T229" i="1" s="1"/>
  <c r="I227" i="1"/>
  <c r="AH227" i="1" s="1"/>
  <c r="AP227" i="1" s="1"/>
  <c r="H227" i="1"/>
  <c r="G227" i="1" s="1"/>
  <c r="T227" i="1" s="1"/>
  <c r="I225" i="1"/>
  <c r="AH225" i="1" s="1"/>
  <c r="AP225" i="1" s="1"/>
  <c r="H225" i="1"/>
  <c r="G225" i="1" s="1"/>
  <c r="T225" i="1" s="1"/>
  <c r="I224" i="1"/>
  <c r="AH224" i="1" s="1"/>
  <c r="AP224" i="1" s="1"/>
  <c r="H224" i="1"/>
  <c r="G224" i="1" s="1"/>
  <c r="T224" i="1" s="1"/>
  <c r="AQ224" i="1" l="1"/>
  <c r="AQ227" i="1"/>
  <c r="AQ230" i="1"/>
  <c r="AQ232" i="1"/>
  <c r="AQ234" i="1"/>
  <c r="AQ225" i="1"/>
  <c r="AQ231" i="1"/>
  <c r="AQ233" i="1"/>
  <c r="AQ235" i="1"/>
  <c r="AQ229" i="1"/>
  <c r="CD225" i="1"/>
  <c r="CA225" i="1"/>
  <c r="S225" i="1"/>
  <c r="BM225" i="1"/>
  <c r="BB225" i="1"/>
  <c r="BX225" i="1"/>
  <c r="U229" i="1"/>
  <c r="CD229" i="1"/>
  <c r="S229" i="1"/>
  <c r="CA229" i="1"/>
  <c r="BM229" i="1"/>
  <c r="BB229" i="1"/>
  <c r="BX229" i="1"/>
  <c r="CA231" i="1"/>
  <c r="BB231" i="1"/>
  <c r="U231" i="1"/>
  <c r="CD231" i="1"/>
  <c r="S231" i="1"/>
  <c r="BM231" i="1"/>
  <c r="BX231" i="1"/>
  <c r="CD233" i="1"/>
  <c r="S233" i="1"/>
  <c r="CA233" i="1"/>
  <c r="BB233" i="1"/>
  <c r="BX233" i="1"/>
  <c r="BM233" i="1"/>
  <c r="CD235" i="1"/>
  <c r="CA235" i="1"/>
  <c r="BB235" i="1"/>
  <c r="U235" i="1"/>
  <c r="BM235" i="1"/>
  <c r="S235" i="1"/>
  <c r="BX235" i="1"/>
  <c r="V237" i="1"/>
  <c r="U237" i="1"/>
  <c r="X238" i="1"/>
  <c r="W238" i="1"/>
  <c r="V236" i="1"/>
  <c r="CA224" i="1"/>
  <c r="CD224" i="1"/>
  <c r="S224" i="1"/>
  <c r="BB224" i="1"/>
  <c r="BX224" i="1"/>
  <c r="BM224" i="1"/>
  <c r="CD227" i="1"/>
  <c r="CA227" i="1"/>
  <c r="BB227" i="1"/>
  <c r="U227" i="1"/>
  <c r="BM227" i="1"/>
  <c r="S227" i="1"/>
  <c r="BX227" i="1"/>
  <c r="CA230" i="1"/>
  <c r="BX230" i="1"/>
  <c r="CD230" i="1"/>
  <c r="BB230" i="1"/>
  <c r="BM230" i="1"/>
  <c r="S230" i="1"/>
  <c r="CA232" i="1"/>
  <c r="U232" i="1"/>
  <c r="S232" i="1"/>
  <c r="CD232" i="1"/>
  <c r="BB232" i="1"/>
  <c r="BX232" i="1"/>
  <c r="BM232" i="1"/>
  <c r="CA234" i="1"/>
  <c r="BX234" i="1"/>
  <c r="CD234" i="1"/>
  <c r="U234" i="1"/>
  <c r="BM234" i="1"/>
  <c r="S234" i="1"/>
  <c r="BB234" i="1"/>
  <c r="I220" i="1"/>
  <c r="AH220" i="1" s="1"/>
  <c r="AP220" i="1" s="1"/>
  <c r="H220" i="1"/>
  <c r="G220" i="1" s="1"/>
  <c r="T220" i="1" s="1"/>
  <c r="I214" i="1"/>
  <c r="AH214" i="1" s="1"/>
  <c r="AP214" i="1" s="1"/>
  <c r="H214" i="1"/>
  <c r="G214" i="1" s="1"/>
  <c r="T214" i="1" s="1"/>
  <c r="I208" i="1"/>
  <c r="AH208" i="1" s="1"/>
  <c r="AP208" i="1" s="1"/>
  <c r="H208" i="1"/>
  <c r="G208" i="1" s="1"/>
  <c r="T208" i="1" s="1"/>
  <c r="I207" i="1"/>
  <c r="H207" i="1"/>
  <c r="G207" i="1" s="1"/>
  <c r="I206" i="1"/>
  <c r="H206" i="1"/>
  <c r="G206" i="1" s="1"/>
  <c r="I205" i="1"/>
  <c r="H205" i="1"/>
  <c r="G205" i="1" s="1"/>
  <c r="T205" i="1" s="1"/>
  <c r="I204" i="1"/>
  <c r="H204" i="1"/>
  <c r="G204" i="1" s="1"/>
  <c r="T204" i="1" s="1"/>
  <c r="I203" i="1"/>
  <c r="H203" i="1"/>
  <c r="G203" i="1" s="1"/>
  <c r="T203" i="1" s="1"/>
  <c r="T206" i="1" l="1"/>
  <c r="BB206" i="1"/>
  <c r="BM206" i="1"/>
  <c r="S206" i="1"/>
  <c r="AQ206" i="1"/>
  <c r="T207" i="1"/>
  <c r="BM207" i="1"/>
  <c r="S207" i="1"/>
  <c r="BB207" i="1"/>
  <c r="AQ207" i="1"/>
  <c r="AQ214" i="1"/>
  <c r="AQ208" i="1"/>
  <c r="V229" i="1"/>
  <c r="X229" i="1" s="1"/>
  <c r="AQ220" i="1"/>
  <c r="V227" i="1"/>
  <c r="V235" i="1"/>
  <c r="V233" i="1"/>
  <c r="U233" i="1"/>
  <c r="CA204" i="1"/>
  <c r="CD204" i="1"/>
  <c r="S204" i="1"/>
  <c r="BB204" i="1"/>
  <c r="BX204" i="1"/>
  <c r="BM204" i="1"/>
  <c r="AQ204" i="1"/>
  <c r="CA206" i="1"/>
  <c r="CD206" i="1"/>
  <c r="BX206" i="1"/>
  <c r="CA208" i="1"/>
  <c r="BX208" i="1"/>
  <c r="S208" i="1"/>
  <c r="CD208" i="1"/>
  <c r="BM208" i="1"/>
  <c r="BB208" i="1"/>
  <c r="CD220" i="1"/>
  <c r="CA220" i="1"/>
  <c r="S220" i="1"/>
  <c r="BX220" i="1"/>
  <c r="BB220" i="1"/>
  <c r="BM220" i="1"/>
  <c r="V234" i="1"/>
  <c r="W236" i="1"/>
  <c r="X236" i="1"/>
  <c r="X237" i="1"/>
  <c r="W237" i="1"/>
  <c r="V232" i="1"/>
  <c r="V230" i="1"/>
  <c r="U230" i="1"/>
  <c r="V224" i="1"/>
  <c r="U224" i="1"/>
  <c r="AA238" i="1"/>
  <c r="Z238" i="1"/>
  <c r="Y238" i="1"/>
  <c r="BW238" i="1"/>
  <c r="BL238" i="1"/>
  <c r="V231" i="1"/>
  <c r="CD203" i="1"/>
  <c r="S203" i="1"/>
  <c r="CA203" i="1"/>
  <c r="BB203" i="1"/>
  <c r="BX203" i="1"/>
  <c r="BM203" i="1"/>
  <c r="AQ203" i="1"/>
  <c r="CD205" i="1"/>
  <c r="S205" i="1"/>
  <c r="CA205" i="1"/>
  <c r="BM205" i="1"/>
  <c r="BX205" i="1"/>
  <c r="BB205" i="1"/>
  <c r="AQ205" i="1"/>
  <c r="CD207" i="1"/>
  <c r="CA207" i="1"/>
  <c r="BX207" i="1"/>
  <c r="BM214" i="1"/>
  <c r="CD214" i="1"/>
  <c r="CA214" i="1"/>
  <c r="S214" i="1"/>
  <c r="BX214" i="1"/>
  <c r="BB214" i="1"/>
  <c r="V225" i="1"/>
  <c r="U225" i="1"/>
  <c r="I202" i="1"/>
  <c r="AH202" i="1" s="1"/>
  <c r="AP202" i="1" s="1"/>
  <c r="H202" i="1"/>
  <c r="G202" i="1" s="1"/>
  <c r="T202" i="1" s="1"/>
  <c r="I201" i="1"/>
  <c r="AH201" i="1" s="1"/>
  <c r="AP201" i="1" s="1"/>
  <c r="H201" i="1"/>
  <c r="G201" i="1" s="1"/>
  <c r="T201" i="1" s="1"/>
  <c r="I200" i="1"/>
  <c r="H200" i="1"/>
  <c r="G200" i="1" s="1"/>
  <c r="T200" i="1" s="1"/>
  <c r="I199" i="1"/>
  <c r="H199" i="1"/>
  <c r="G199" i="1" s="1"/>
  <c r="T199" i="1" s="1"/>
  <c r="I198" i="1"/>
  <c r="H198" i="1"/>
  <c r="G198" i="1" s="1"/>
  <c r="T198" i="1" s="1"/>
  <c r="I197" i="1"/>
  <c r="H197" i="1"/>
  <c r="G197" i="1" s="1"/>
  <c r="T197" i="1" s="1"/>
  <c r="I196" i="1"/>
  <c r="H196" i="1"/>
  <c r="G196" i="1" s="1"/>
  <c r="T196" i="1" s="1"/>
  <c r="I195" i="1"/>
  <c r="H195" i="1"/>
  <c r="G195" i="1" s="1"/>
  <c r="T195" i="1" s="1"/>
  <c r="I194" i="1"/>
  <c r="H194" i="1"/>
  <c r="G194" i="1" s="1"/>
  <c r="T194" i="1" s="1"/>
  <c r="I193" i="1"/>
  <c r="H193" i="1"/>
  <c r="G193" i="1" s="1"/>
  <c r="T193" i="1" s="1"/>
  <c r="I192" i="1"/>
  <c r="H192" i="1"/>
  <c r="G192" i="1" s="1"/>
  <c r="T192" i="1" s="1"/>
  <c r="I191" i="1"/>
  <c r="H191" i="1"/>
  <c r="G191" i="1" s="1"/>
  <c r="I190" i="1"/>
  <c r="H190" i="1"/>
  <c r="G190" i="1" s="1"/>
  <c r="T190" i="1" s="1"/>
  <c r="I189" i="1"/>
  <c r="H189" i="1"/>
  <c r="G189" i="1" s="1"/>
  <c r="T189" i="1" s="1"/>
  <c r="I188" i="1"/>
  <c r="H188" i="1"/>
  <c r="G188" i="1" s="1"/>
  <c r="T188" i="1" s="1"/>
  <c r="I187" i="1"/>
  <c r="H187" i="1"/>
  <c r="G187" i="1" s="1"/>
  <c r="T187" i="1" s="1"/>
  <c r="H184" i="1"/>
  <c r="G184" i="1" s="1"/>
  <c r="T184" i="1" s="1"/>
  <c r="I184" i="1"/>
  <c r="H185" i="1"/>
  <c r="G185" i="1" s="1"/>
  <c r="T185" i="1" s="1"/>
  <c r="I185" i="1"/>
  <c r="H186" i="1"/>
  <c r="G186" i="1" s="1"/>
  <c r="T186" i="1" s="1"/>
  <c r="I186" i="1"/>
  <c r="I176" i="1"/>
  <c r="H176" i="1"/>
  <c r="G176" i="1" s="1"/>
  <c r="T176" i="1" s="1"/>
  <c r="I175" i="1"/>
  <c r="H175" i="1"/>
  <c r="G175" i="1" s="1"/>
  <c r="T175" i="1" s="1"/>
  <c r="I174" i="1"/>
  <c r="H174" i="1"/>
  <c r="G174" i="1" s="1"/>
  <c r="T174" i="1" s="1"/>
  <c r="I173" i="1"/>
  <c r="H173" i="1"/>
  <c r="G173" i="1" s="1"/>
  <c r="T173" i="1" s="1"/>
  <c r="I172" i="1"/>
  <c r="H172" i="1"/>
  <c r="G172" i="1" s="1"/>
  <c r="T172" i="1" s="1"/>
  <c r="BV171" i="1"/>
  <c r="BK171" i="1"/>
  <c r="AZ171" i="1"/>
  <c r="AM171" i="1"/>
  <c r="AK171" i="1"/>
  <c r="AI171" i="1"/>
  <c r="R171" i="1"/>
  <c r="I171" i="1"/>
  <c r="H171" i="1"/>
  <c r="G171" i="1" s="1"/>
  <c r="T171" i="1" s="1"/>
  <c r="I170" i="1"/>
  <c r="H170" i="1"/>
  <c r="G170" i="1" s="1"/>
  <c r="T170" i="1" s="1"/>
  <c r="I169" i="1"/>
  <c r="H169" i="1"/>
  <c r="G169" i="1" s="1"/>
  <c r="T169" i="1" s="1"/>
  <c r="I168" i="1"/>
  <c r="H168" i="1"/>
  <c r="G168" i="1" s="1"/>
  <c r="T168" i="1" s="1"/>
  <c r="I167" i="1"/>
  <c r="H167" i="1"/>
  <c r="G167" i="1" s="1"/>
  <c r="T167" i="1" s="1"/>
  <c r="I166" i="1"/>
  <c r="H166" i="1"/>
  <c r="G166" i="1" s="1"/>
  <c r="T166" i="1" s="1"/>
  <c r="I157" i="1"/>
  <c r="H157" i="1"/>
  <c r="G157" i="1" s="1"/>
  <c r="T157" i="1" s="1"/>
  <c r="I158" i="1"/>
  <c r="H158" i="1"/>
  <c r="G158" i="1" s="1"/>
  <c r="T158" i="1" s="1"/>
  <c r="I156" i="1"/>
  <c r="H156" i="1"/>
  <c r="G156" i="1" s="1"/>
  <c r="T156" i="1" s="1"/>
  <c r="I155" i="1"/>
  <c r="H155" i="1"/>
  <c r="G155" i="1" s="1"/>
  <c r="T155" i="1" s="1"/>
  <c r="I154" i="1"/>
  <c r="H154" i="1"/>
  <c r="G154" i="1" s="1"/>
  <c r="T154" i="1" s="1"/>
  <c r="I139" i="1"/>
  <c r="H139" i="1"/>
  <c r="G139" i="1" s="1"/>
  <c r="T139" i="1" s="1"/>
  <c r="I131" i="1"/>
  <c r="H131" i="1"/>
  <c r="G131" i="1" s="1"/>
  <c r="T131" i="1" s="1"/>
  <c r="I130" i="1"/>
  <c r="H130" i="1"/>
  <c r="G130" i="1" s="1"/>
  <c r="T130" i="1" s="1"/>
  <c r="I129" i="1"/>
  <c r="H129" i="1"/>
  <c r="G129" i="1" s="1"/>
  <c r="T129" i="1" s="1"/>
  <c r="I128" i="1"/>
  <c r="H128" i="1"/>
  <c r="G128" i="1" s="1"/>
  <c r="T128" i="1" s="1"/>
  <c r="I127" i="1"/>
  <c r="H127" i="1"/>
  <c r="G127" i="1" s="1"/>
  <c r="T127" i="1" s="1"/>
  <c r="I126" i="1"/>
  <c r="H126" i="1"/>
  <c r="G126" i="1" s="1"/>
  <c r="T126" i="1" s="1"/>
  <c r="I125" i="1"/>
  <c r="H125" i="1"/>
  <c r="G125" i="1" s="1"/>
  <c r="T125" i="1" s="1"/>
  <c r="I124" i="1"/>
  <c r="H124" i="1"/>
  <c r="G124" i="1" s="1"/>
  <c r="T124" i="1" s="1"/>
  <c r="I123" i="1"/>
  <c r="H123" i="1"/>
  <c r="G123" i="1" s="1"/>
  <c r="T123" i="1" s="1"/>
  <c r="I122" i="1"/>
  <c r="H122" i="1"/>
  <c r="G122" i="1" s="1"/>
  <c r="T122" i="1" s="1"/>
  <c r="I121" i="1"/>
  <c r="H121" i="1"/>
  <c r="G121" i="1" s="1"/>
  <c r="T121" i="1" s="1"/>
  <c r="I120" i="1"/>
  <c r="H120" i="1"/>
  <c r="G120" i="1" s="1"/>
  <c r="T120" i="1" s="1"/>
  <c r="I119" i="1"/>
  <c r="H119" i="1"/>
  <c r="G119" i="1" s="1"/>
  <c r="T119" i="1" s="1"/>
  <c r="I118" i="1"/>
  <c r="H118" i="1"/>
  <c r="G118" i="1" s="1"/>
  <c r="T118" i="1" s="1"/>
  <c r="I117" i="1"/>
  <c r="H117" i="1"/>
  <c r="G117" i="1" s="1"/>
  <c r="T117" i="1" s="1"/>
  <c r="I116" i="1"/>
  <c r="H116" i="1"/>
  <c r="G116" i="1" s="1"/>
  <c r="T116" i="1" s="1"/>
  <c r="I115" i="1"/>
  <c r="H115" i="1"/>
  <c r="G115" i="1" s="1"/>
  <c r="T115" i="1" s="1"/>
  <c r="I114" i="1"/>
  <c r="H114" i="1"/>
  <c r="G114" i="1" s="1"/>
  <c r="T114" i="1" s="1"/>
  <c r="I113" i="1"/>
  <c r="H113" i="1"/>
  <c r="G113" i="1" s="1"/>
  <c r="T113" i="1" s="1"/>
  <c r="I110" i="1"/>
  <c r="H110" i="1"/>
  <c r="G110" i="1" s="1"/>
  <c r="T110" i="1" s="1"/>
  <c r="I109" i="1"/>
  <c r="H109" i="1"/>
  <c r="G109" i="1" s="1"/>
  <c r="I108" i="1"/>
  <c r="H108" i="1"/>
  <c r="G108" i="1" s="1"/>
  <c r="I107" i="1"/>
  <c r="H107" i="1"/>
  <c r="G107" i="1" s="1"/>
  <c r="I106" i="1"/>
  <c r="H106" i="1"/>
  <c r="G106" i="1" s="1"/>
  <c r="BV63" i="1"/>
  <c r="I63" i="1"/>
  <c r="H63" i="1"/>
  <c r="G63" i="1" s="1"/>
  <c r="BV62" i="1"/>
  <c r="I62" i="1"/>
  <c r="H62" i="1"/>
  <c r="G62" i="1" s="1"/>
  <c r="I105" i="1"/>
  <c r="H105" i="1"/>
  <c r="G105" i="1" s="1"/>
  <c r="T105" i="1" s="1"/>
  <c r="I104" i="1"/>
  <c r="AH104" i="1" s="1"/>
  <c r="AP104" i="1" s="1"/>
  <c r="H104" i="1"/>
  <c r="G104" i="1" s="1"/>
  <c r="T104" i="1" s="1"/>
  <c r="I103" i="1"/>
  <c r="AH103" i="1" s="1"/>
  <c r="AP103" i="1" s="1"/>
  <c r="H103" i="1"/>
  <c r="G103" i="1" s="1"/>
  <c r="T103" i="1" s="1"/>
  <c r="I102" i="1"/>
  <c r="AH102" i="1" s="1"/>
  <c r="AP102" i="1" s="1"/>
  <c r="H102" i="1"/>
  <c r="G102" i="1" s="1"/>
  <c r="T102" i="1" s="1"/>
  <c r="I101" i="1"/>
  <c r="AH101" i="1" s="1"/>
  <c r="AP101" i="1" s="1"/>
  <c r="H101" i="1"/>
  <c r="G101" i="1" s="1"/>
  <c r="T101" i="1" s="1"/>
  <c r="I100" i="1"/>
  <c r="AH100" i="1" s="1"/>
  <c r="AP100" i="1" s="1"/>
  <c r="H100" i="1"/>
  <c r="G100" i="1" s="1"/>
  <c r="T100" i="1" s="1"/>
  <c r="I99" i="1"/>
  <c r="AH99" i="1" s="1"/>
  <c r="AP99" i="1" s="1"/>
  <c r="H99" i="1"/>
  <c r="G99" i="1" s="1"/>
  <c r="T99" i="1" s="1"/>
  <c r="I98" i="1"/>
  <c r="AH98" i="1" s="1"/>
  <c r="AP98" i="1" s="1"/>
  <c r="H98" i="1"/>
  <c r="G98" i="1" s="1"/>
  <c r="T98" i="1" s="1"/>
  <c r="I97" i="1"/>
  <c r="AH97" i="1" s="1"/>
  <c r="AP97" i="1" s="1"/>
  <c r="H97" i="1"/>
  <c r="G97" i="1" s="1"/>
  <c r="T97" i="1" s="1"/>
  <c r="I96" i="1"/>
  <c r="AH96" i="1" s="1"/>
  <c r="AP96" i="1" s="1"/>
  <c r="H96" i="1"/>
  <c r="G96" i="1" s="1"/>
  <c r="T96" i="1" s="1"/>
  <c r="I90" i="1"/>
  <c r="AH90" i="1" s="1"/>
  <c r="AP90" i="1" s="1"/>
  <c r="H90" i="1"/>
  <c r="G90" i="1" s="1"/>
  <c r="T90" i="1" s="1"/>
  <c r="I89" i="1"/>
  <c r="AH89" i="1" s="1"/>
  <c r="AP89" i="1" s="1"/>
  <c r="H89" i="1"/>
  <c r="G89" i="1" s="1"/>
  <c r="T89" i="1" s="1"/>
  <c r="I88" i="1"/>
  <c r="AH88" i="1" s="1"/>
  <c r="AP88" i="1" s="1"/>
  <c r="H88" i="1"/>
  <c r="G88" i="1" s="1"/>
  <c r="T88" i="1" s="1"/>
  <c r="BV87" i="1"/>
  <c r="R87" i="1"/>
  <c r="I87" i="1"/>
  <c r="H87" i="1"/>
  <c r="G87" i="1" s="1"/>
  <c r="BV86" i="1"/>
  <c r="R86" i="1"/>
  <c r="I86" i="1"/>
  <c r="H86" i="1"/>
  <c r="G86" i="1" s="1"/>
  <c r="BV85" i="1"/>
  <c r="R85" i="1"/>
  <c r="I85" i="1"/>
  <c r="H85" i="1"/>
  <c r="G85" i="1" s="1"/>
  <c r="I84" i="1"/>
  <c r="H84" i="1"/>
  <c r="G84" i="1" s="1"/>
  <c r="T84" i="1" s="1"/>
  <c r="BV83" i="1"/>
  <c r="BK83" i="1"/>
  <c r="AZ83" i="1"/>
  <c r="AO83" i="1"/>
  <c r="AN83" i="1"/>
  <c r="AM83" i="1"/>
  <c r="AL83" i="1"/>
  <c r="AK83" i="1"/>
  <c r="AJ83" i="1"/>
  <c r="AI83" i="1"/>
  <c r="R83" i="1"/>
  <c r="I83" i="1"/>
  <c r="H83" i="1"/>
  <c r="G83" i="1" s="1"/>
  <c r="T83" i="1" s="1"/>
  <c r="BV82" i="1"/>
  <c r="BK82" i="1"/>
  <c r="AZ82" i="1"/>
  <c r="AO82" i="1"/>
  <c r="AN82" i="1"/>
  <c r="AM82" i="1"/>
  <c r="AL82" i="1"/>
  <c r="AK82" i="1"/>
  <c r="AJ82" i="1"/>
  <c r="AI82" i="1"/>
  <c r="R82" i="1"/>
  <c r="I82" i="1"/>
  <c r="H82" i="1"/>
  <c r="G82" i="1" s="1"/>
  <c r="T82" i="1" s="1"/>
  <c r="BV81" i="1"/>
  <c r="BK81" i="1"/>
  <c r="AZ81" i="1"/>
  <c r="AO81" i="1"/>
  <c r="AN81" i="1"/>
  <c r="AM81" i="1"/>
  <c r="AL81" i="1"/>
  <c r="AK81" i="1"/>
  <c r="AJ81" i="1"/>
  <c r="AI81" i="1"/>
  <c r="R81" i="1"/>
  <c r="I81" i="1"/>
  <c r="H81" i="1"/>
  <c r="G81" i="1" s="1"/>
  <c r="T81" i="1" s="1"/>
  <c r="BV80" i="1"/>
  <c r="BK80" i="1"/>
  <c r="AZ80" i="1"/>
  <c r="AO80" i="1"/>
  <c r="AN80" i="1"/>
  <c r="AM80" i="1"/>
  <c r="AL80" i="1"/>
  <c r="AK80" i="1"/>
  <c r="AJ80" i="1"/>
  <c r="AI80" i="1"/>
  <c r="R80" i="1"/>
  <c r="I80" i="1"/>
  <c r="H80" i="1"/>
  <c r="G80" i="1" s="1"/>
  <c r="T80" i="1" s="1"/>
  <c r="BV75" i="1"/>
  <c r="BK75" i="1"/>
  <c r="AZ75" i="1"/>
  <c r="AO75" i="1"/>
  <c r="AN75" i="1"/>
  <c r="AM75" i="1"/>
  <c r="AL75" i="1"/>
  <c r="AK75" i="1"/>
  <c r="AJ75" i="1"/>
  <c r="AI75" i="1"/>
  <c r="R75" i="1"/>
  <c r="I75" i="1"/>
  <c r="H75" i="1"/>
  <c r="G75" i="1" s="1"/>
  <c r="T75" i="1" s="1"/>
  <c r="I61" i="1"/>
  <c r="H61" i="1"/>
  <c r="G61" i="1" s="1"/>
  <c r="I60" i="1"/>
  <c r="H60" i="1"/>
  <c r="G60" i="1" s="1"/>
  <c r="I56" i="1"/>
  <c r="H56" i="1"/>
  <c r="G56" i="1" s="1"/>
  <c r="I55" i="1"/>
  <c r="H55" i="1"/>
  <c r="G55" i="1" s="1"/>
  <c r="BV54" i="1"/>
  <c r="BK54" i="1"/>
  <c r="AZ54" i="1"/>
  <c r="AO54" i="1"/>
  <c r="AN54" i="1"/>
  <c r="AM54" i="1"/>
  <c r="AL54" i="1"/>
  <c r="AK54" i="1"/>
  <c r="AJ54" i="1"/>
  <c r="AI54" i="1"/>
  <c r="R54" i="1"/>
  <c r="I54" i="1"/>
  <c r="H54" i="1"/>
  <c r="G54" i="1" s="1"/>
  <c r="T54" i="1" s="1"/>
  <c r="BV53" i="1"/>
  <c r="BK53" i="1"/>
  <c r="AZ53" i="1"/>
  <c r="AO53" i="1"/>
  <c r="AN53" i="1"/>
  <c r="AM53" i="1"/>
  <c r="AL53" i="1"/>
  <c r="AK53" i="1"/>
  <c r="AJ53" i="1"/>
  <c r="AI53" i="1"/>
  <c r="R53" i="1"/>
  <c r="I53" i="1"/>
  <c r="H53" i="1"/>
  <c r="G53" i="1" s="1"/>
  <c r="T53" i="1" s="1"/>
  <c r="BV52" i="1"/>
  <c r="BK52" i="1"/>
  <c r="AZ52" i="1"/>
  <c r="AO52" i="1"/>
  <c r="AN52" i="1"/>
  <c r="AM52" i="1"/>
  <c r="AL52" i="1"/>
  <c r="AK52" i="1"/>
  <c r="AJ52" i="1"/>
  <c r="AI52" i="1"/>
  <c r="R52" i="1"/>
  <c r="I52" i="1"/>
  <c r="H52" i="1"/>
  <c r="G52" i="1" s="1"/>
  <c r="T52" i="1" s="1"/>
  <c r="BV51" i="1"/>
  <c r="BK51" i="1"/>
  <c r="AZ51" i="1"/>
  <c r="AO51" i="1"/>
  <c r="AN51" i="1"/>
  <c r="AM51" i="1"/>
  <c r="AL51" i="1"/>
  <c r="AK51" i="1"/>
  <c r="AJ51" i="1"/>
  <c r="AI51" i="1"/>
  <c r="R51" i="1"/>
  <c r="I51" i="1"/>
  <c r="H51" i="1"/>
  <c r="G51" i="1" s="1"/>
  <c r="T51" i="1" s="1"/>
  <c r="BV50" i="1"/>
  <c r="BK50" i="1"/>
  <c r="AZ50" i="1"/>
  <c r="AO50" i="1"/>
  <c r="AN50" i="1"/>
  <c r="AM50" i="1"/>
  <c r="AL50" i="1"/>
  <c r="AK50" i="1"/>
  <c r="AJ50" i="1"/>
  <c r="AI50" i="1"/>
  <c r="R50" i="1"/>
  <c r="I50" i="1"/>
  <c r="H50" i="1"/>
  <c r="G50" i="1" s="1"/>
  <c r="T50" i="1" s="1"/>
  <c r="BV49" i="1"/>
  <c r="BK49" i="1"/>
  <c r="AZ49" i="1"/>
  <c r="AO49" i="1"/>
  <c r="AN49" i="1"/>
  <c r="AM49" i="1"/>
  <c r="AL49" i="1"/>
  <c r="AK49" i="1"/>
  <c r="AJ49" i="1"/>
  <c r="AI49" i="1"/>
  <c r="R49" i="1"/>
  <c r="I49" i="1"/>
  <c r="H49" i="1"/>
  <c r="G49" i="1" s="1"/>
  <c r="T49" i="1" s="1"/>
  <c r="BV48" i="1"/>
  <c r="BK48" i="1"/>
  <c r="AZ48" i="1"/>
  <c r="AO48" i="1"/>
  <c r="AN48" i="1"/>
  <c r="AM48" i="1"/>
  <c r="AL48" i="1"/>
  <c r="AK48" i="1"/>
  <c r="AJ48" i="1"/>
  <c r="AI48" i="1"/>
  <c r="R48" i="1"/>
  <c r="I48" i="1"/>
  <c r="H48" i="1"/>
  <c r="G48" i="1" s="1"/>
  <c r="T48" i="1" s="1"/>
  <c r="BV47" i="1"/>
  <c r="BK47" i="1"/>
  <c r="AZ47" i="1"/>
  <c r="AO47" i="1"/>
  <c r="AN47" i="1"/>
  <c r="AM47" i="1"/>
  <c r="AL47" i="1"/>
  <c r="AK47" i="1"/>
  <c r="AJ47" i="1"/>
  <c r="AI47" i="1"/>
  <c r="R47" i="1"/>
  <c r="I47" i="1"/>
  <c r="H47" i="1"/>
  <c r="G47" i="1" s="1"/>
  <c r="T47" i="1" s="1"/>
  <c r="BV46" i="1"/>
  <c r="BK46" i="1"/>
  <c r="AZ46" i="1"/>
  <c r="AO46" i="1"/>
  <c r="AN46" i="1"/>
  <c r="AM46" i="1"/>
  <c r="AL46" i="1"/>
  <c r="AK46" i="1"/>
  <c r="AJ46" i="1"/>
  <c r="AI46" i="1"/>
  <c r="R46" i="1"/>
  <c r="I46" i="1"/>
  <c r="H46" i="1"/>
  <c r="G46" i="1" s="1"/>
  <c r="T46" i="1" s="1"/>
  <c r="BV45" i="1"/>
  <c r="BK45" i="1"/>
  <c r="AZ45" i="1"/>
  <c r="AO45" i="1"/>
  <c r="AN45" i="1"/>
  <c r="AM45" i="1"/>
  <c r="AL45" i="1"/>
  <c r="AK45" i="1"/>
  <c r="AJ45" i="1"/>
  <c r="AI45" i="1"/>
  <c r="R45" i="1"/>
  <c r="I45" i="1"/>
  <c r="H45" i="1"/>
  <c r="G45" i="1" s="1"/>
  <c r="T45" i="1" s="1"/>
  <c r="BV44" i="1"/>
  <c r="BK44" i="1"/>
  <c r="AZ44" i="1"/>
  <c r="AO44" i="1"/>
  <c r="AN44" i="1"/>
  <c r="AM44" i="1"/>
  <c r="AL44" i="1"/>
  <c r="AK44" i="1"/>
  <c r="AJ44" i="1"/>
  <c r="AI44" i="1"/>
  <c r="R44" i="1"/>
  <c r="I44" i="1"/>
  <c r="H44" i="1"/>
  <c r="G44" i="1" s="1"/>
  <c r="T44" i="1" s="1"/>
  <c r="BV43" i="1"/>
  <c r="BK43" i="1"/>
  <c r="AZ43" i="1"/>
  <c r="AO43" i="1"/>
  <c r="AN43" i="1"/>
  <c r="AM43" i="1"/>
  <c r="AL43" i="1"/>
  <c r="AK43" i="1"/>
  <c r="AJ43" i="1"/>
  <c r="AI43" i="1"/>
  <c r="R43" i="1"/>
  <c r="I43" i="1"/>
  <c r="H43" i="1"/>
  <c r="G43" i="1" s="1"/>
  <c r="T43" i="1" s="1"/>
  <c r="BV42" i="1"/>
  <c r="BK42" i="1"/>
  <c r="AZ42" i="1"/>
  <c r="AO42" i="1"/>
  <c r="AN42" i="1"/>
  <c r="AM42" i="1"/>
  <c r="AL42" i="1"/>
  <c r="AK42" i="1"/>
  <c r="AJ42" i="1"/>
  <c r="AI42" i="1"/>
  <c r="R42" i="1"/>
  <c r="I42" i="1"/>
  <c r="H42" i="1"/>
  <c r="G42" i="1" s="1"/>
  <c r="T42" i="1" s="1"/>
  <c r="BV41" i="1"/>
  <c r="BK41" i="1"/>
  <c r="AZ41" i="1"/>
  <c r="AO41" i="1"/>
  <c r="AN41" i="1"/>
  <c r="AM41" i="1"/>
  <c r="AL41" i="1"/>
  <c r="AK41" i="1"/>
  <c r="AJ41" i="1"/>
  <c r="AI41" i="1"/>
  <c r="R41" i="1"/>
  <c r="I41" i="1"/>
  <c r="H41" i="1"/>
  <c r="G41" i="1" s="1"/>
  <c r="T41" i="1" s="1"/>
  <c r="BV36" i="1"/>
  <c r="BK36" i="1"/>
  <c r="AZ36" i="1"/>
  <c r="AO36" i="1"/>
  <c r="AN36" i="1"/>
  <c r="AM36" i="1"/>
  <c r="AL36" i="1"/>
  <c r="AK36" i="1"/>
  <c r="AJ36" i="1"/>
  <c r="AI36" i="1"/>
  <c r="R36" i="1"/>
  <c r="I36" i="1"/>
  <c r="H36" i="1"/>
  <c r="G36" i="1" s="1"/>
  <c r="BV35" i="1"/>
  <c r="BK35" i="1"/>
  <c r="AZ35" i="1"/>
  <c r="AO35" i="1"/>
  <c r="AN35" i="1"/>
  <c r="AM35" i="1"/>
  <c r="AL35" i="1"/>
  <c r="AK35" i="1"/>
  <c r="AJ35" i="1"/>
  <c r="AI35" i="1"/>
  <c r="R35" i="1"/>
  <c r="I35" i="1"/>
  <c r="H35" i="1"/>
  <c r="G35" i="1" s="1"/>
  <c r="T35" i="1" s="1"/>
  <c r="BV34" i="1"/>
  <c r="BK34" i="1"/>
  <c r="AZ34" i="1"/>
  <c r="AO34" i="1"/>
  <c r="AN34" i="1"/>
  <c r="AM34" i="1"/>
  <c r="AL34" i="1"/>
  <c r="AK34" i="1"/>
  <c r="AJ34" i="1"/>
  <c r="AI34" i="1"/>
  <c r="R34" i="1"/>
  <c r="I34" i="1"/>
  <c r="H34" i="1"/>
  <c r="G34" i="1" s="1"/>
  <c r="T34" i="1" s="1"/>
  <c r="H76" i="1"/>
  <c r="G76" i="1" s="1"/>
  <c r="T76" i="1" s="1"/>
  <c r="I76" i="1"/>
  <c r="R76" i="1"/>
  <c r="AI76" i="1"/>
  <c r="AJ76" i="1"/>
  <c r="AK76" i="1"/>
  <c r="AL76" i="1"/>
  <c r="AM76" i="1"/>
  <c r="AN76" i="1"/>
  <c r="AO76" i="1"/>
  <c r="AZ76" i="1"/>
  <c r="BK76" i="1"/>
  <c r="BV76" i="1"/>
  <c r="BV32" i="1"/>
  <c r="AO32" i="1"/>
  <c r="AN32" i="1"/>
  <c r="AM32" i="1"/>
  <c r="AL32" i="1"/>
  <c r="AK32" i="1"/>
  <c r="AJ32" i="1"/>
  <c r="AI32" i="1"/>
  <c r="R32" i="1"/>
  <c r="I32" i="1"/>
  <c r="H32" i="1"/>
  <c r="G32" i="1" s="1"/>
  <c r="BV31" i="1"/>
  <c r="AO31" i="1"/>
  <c r="AN31" i="1"/>
  <c r="AM31" i="1"/>
  <c r="AL31" i="1"/>
  <c r="AK31" i="1"/>
  <c r="AJ31" i="1"/>
  <c r="AI31" i="1"/>
  <c r="R31" i="1"/>
  <c r="I31" i="1"/>
  <c r="H31" i="1"/>
  <c r="G31" i="1" s="1"/>
  <c r="BV30" i="1"/>
  <c r="BK30" i="1"/>
  <c r="AZ30" i="1"/>
  <c r="AO30" i="1"/>
  <c r="AN30" i="1"/>
  <c r="AM30" i="1"/>
  <c r="AL30" i="1"/>
  <c r="AK30" i="1"/>
  <c r="AJ30" i="1"/>
  <c r="AI30" i="1"/>
  <c r="R30" i="1"/>
  <c r="I30" i="1"/>
  <c r="H30" i="1"/>
  <c r="G30" i="1" s="1"/>
  <c r="T30" i="1" s="1"/>
  <c r="H77" i="1"/>
  <c r="G77" i="1" s="1"/>
  <c r="T77" i="1" s="1"/>
  <c r="I77" i="1"/>
  <c r="R77" i="1"/>
  <c r="AI77" i="1"/>
  <c r="AJ77" i="1"/>
  <c r="AK77" i="1"/>
  <c r="AL77" i="1"/>
  <c r="AM77" i="1"/>
  <c r="AN77" i="1"/>
  <c r="AO77" i="1"/>
  <c r="AZ77" i="1"/>
  <c r="BK77" i="1"/>
  <c r="BV77" i="1"/>
  <c r="BV26" i="1"/>
  <c r="BK26" i="1"/>
  <c r="AZ26" i="1"/>
  <c r="AO26" i="1"/>
  <c r="AN26" i="1"/>
  <c r="AM26" i="1"/>
  <c r="AL26" i="1"/>
  <c r="AK26" i="1"/>
  <c r="AJ26" i="1"/>
  <c r="AI26" i="1"/>
  <c r="R26" i="1"/>
  <c r="I26" i="1"/>
  <c r="H26" i="1"/>
  <c r="G26" i="1" s="1"/>
  <c r="BV25" i="1"/>
  <c r="BK25" i="1"/>
  <c r="AZ25" i="1"/>
  <c r="R25" i="1"/>
  <c r="I25" i="1"/>
  <c r="H25" i="1"/>
  <c r="G25" i="1" s="1"/>
  <c r="T25" i="1" s="1"/>
  <c r="BV24" i="1"/>
  <c r="BK24" i="1"/>
  <c r="AZ24" i="1"/>
  <c r="R24" i="1"/>
  <c r="I24" i="1"/>
  <c r="G24" i="1"/>
  <c r="T24" i="1" s="1"/>
  <c r="BV21" i="1"/>
  <c r="BK21" i="1"/>
  <c r="AZ21" i="1"/>
  <c r="AO21" i="1"/>
  <c r="AN21" i="1"/>
  <c r="AM21" i="1"/>
  <c r="AL21" i="1"/>
  <c r="AK21" i="1"/>
  <c r="AJ21" i="1"/>
  <c r="AI21" i="1"/>
  <c r="R21" i="1"/>
  <c r="I21" i="1"/>
  <c r="H21" i="1"/>
  <c r="G21" i="1" s="1"/>
  <c r="BV20" i="1"/>
  <c r="BK20" i="1"/>
  <c r="AZ20" i="1"/>
  <c r="AO20" i="1"/>
  <c r="AN20" i="1"/>
  <c r="AM20" i="1"/>
  <c r="AL20" i="1"/>
  <c r="AK20" i="1"/>
  <c r="AJ20" i="1"/>
  <c r="AI20" i="1"/>
  <c r="R20" i="1"/>
  <c r="I20" i="1"/>
  <c r="H20" i="1"/>
  <c r="G20" i="1" s="1"/>
  <c r="T20" i="1" s="1"/>
  <c r="BV19" i="1"/>
  <c r="BK19" i="1"/>
  <c r="AZ19" i="1"/>
  <c r="R19" i="1"/>
  <c r="I19" i="1"/>
  <c r="H19" i="1"/>
  <c r="G19" i="1" s="1"/>
  <c r="T19" i="1" s="1"/>
  <c r="BV18" i="1"/>
  <c r="BK18" i="1"/>
  <c r="AZ18" i="1"/>
  <c r="R18" i="1"/>
  <c r="I18" i="1"/>
  <c r="H18" i="1"/>
  <c r="G18" i="1" s="1"/>
  <c r="T18" i="1" s="1"/>
  <c r="BV14" i="1"/>
  <c r="BK14" i="1"/>
  <c r="AZ14" i="1"/>
  <c r="AO14" i="1"/>
  <c r="AN14" i="1"/>
  <c r="AM14" i="1"/>
  <c r="AL14" i="1"/>
  <c r="AK14" i="1"/>
  <c r="AJ14" i="1"/>
  <c r="AI14" i="1"/>
  <c r="R14" i="1"/>
  <c r="I14" i="1"/>
  <c r="H14" i="1"/>
  <c r="G14" i="1" s="1"/>
  <c r="T14" i="1" s="1"/>
  <c r="BV13" i="1"/>
  <c r="BK13" i="1"/>
  <c r="AZ13" i="1"/>
  <c r="AO13" i="1"/>
  <c r="AN13" i="1"/>
  <c r="AM13" i="1"/>
  <c r="AL13" i="1"/>
  <c r="AK13" i="1"/>
  <c r="AJ13" i="1"/>
  <c r="AI13" i="1"/>
  <c r="R13" i="1"/>
  <c r="I13" i="1"/>
  <c r="H13" i="1"/>
  <c r="G13" i="1" s="1"/>
  <c r="T13" i="1" s="1"/>
  <c r="BV11" i="1"/>
  <c r="BK11" i="1"/>
  <c r="AZ11" i="1"/>
  <c r="AO11" i="1"/>
  <c r="AN11" i="1"/>
  <c r="AM11" i="1"/>
  <c r="AL11" i="1"/>
  <c r="AK11" i="1"/>
  <c r="AJ11" i="1"/>
  <c r="AI11" i="1"/>
  <c r="R11" i="1"/>
  <c r="I11" i="1"/>
  <c r="H11" i="1"/>
  <c r="G11" i="1" s="1"/>
  <c r="T11" i="1" s="1"/>
  <c r="BV7" i="1"/>
  <c r="BK7" i="1"/>
  <c r="AZ7" i="1"/>
  <c r="AO7" i="1"/>
  <c r="AN7" i="1"/>
  <c r="AM7" i="1"/>
  <c r="AL7" i="1"/>
  <c r="AK7" i="1"/>
  <c r="AJ7" i="1"/>
  <c r="AI7" i="1"/>
  <c r="R7" i="1"/>
  <c r="I7" i="1"/>
  <c r="H7" i="1"/>
  <c r="G7" i="1" s="1"/>
  <c r="T7" i="1" s="1"/>
  <c r="BV6" i="1"/>
  <c r="BK6" i="1"/>
  <c r="AZ6" i="1"/>
  <c r="AO6" i="1"/>
  <c r="AN6" i="1"/>
  <c r="AM6" i="1"/>
  <c r="AL6" i="1"/>
  <c r="AK6" i="1"/>
  <c r="AJ6" i="1"/>
  <c r="AI6" i="1"/>
  <c r="R6" i="1"/>
  <c r="I6" i="1"/>
  <c r="H6" i="1"/>
  <c r="G6" i="1" s="1"/>
  <c r="T6" i="1" s="1"/>
  <c r="BV5" i="1"/>
  <c r="BK5" i="1"/>
  <c r="AZ5" i="1"/>
  <c r="AO5" i="1"/>
  <c r="AN5" i="1"/>
  <c r="AM5" i="1"/>
  <c r="AL5" i="1"/>
  <c r="AK5" i="1"/>
  <c r="AJ5" i="1"/>
  <c r="AI5" i="1"/>
  <c r="R5" i="1"/>
  <c r="I5" i="1"/>
  <c r="H5" i="1"/>
  <c r="G5" i="1" s="1"/>
  <c r="T5" i="1" s="1"/>
  <c r="T107" i="1" l="1"/>
  <c r="BM107" i="1"/>
  <c r="BB107" i="1"/>
  <c r="AQ107" i="1"/>
  <c r="V207" i="1"/>
  <c r="U207" i="1"/>
  <c r="T106" i="1"/>
  <c r="U106" i="1" s="1"/>
  <c r="BB106" i="1"/>
  <c r="S106" i="1"/>
  <c r="BM106" i="1"/>
  <c r="AQ106" i="1"/>
  <c r="T108" i="1"/>
  <c r="BM108" i="1"/>
  <c r="BB108" i="1"/>
  <c r="AQ108" i="1"/>
  <c r="T60" i="1"/>
  <c r="BB60" i="1"/>
  <c r="BM60" i="1"/>
  <c r="S60" i="1"/>
  <c r="BX60" i="1"/>
  <c r="AQ60" i="1"/>
  <c r="T109" i="1"/>
  <c r="BM109" i="1"/>
  <c r="BB109" i="1"/>
  <c r="AQ109" i="1"/>
  <c r="T61" i="1"/>
  <c r="S61" i="1"/>
  <c r="BX61" i="1"/>
  <c r="BB61" i="1"/>
  <c r="BM61" i="1"/>
  <c r="AQ61" i="1"/>
  <c r="T191" i="1"/>
  <c r="S191" i="1"/>
  <c r="BB191" i="1"/>
  <c r="BM191" i="1"/>
  <c r="AQ191" i="1"/>
  <c r="BX191" i="1"/>
  <c r="V206" i="1"/>
  <c r="U206" i="1"/>
  <c r="T62" i="1"/>
  <c r="S62" i="1"/>
  <c r="BB62" i="1"/>
  <c r="BM62" i="1"/>
  <c r="AQ62" i="1"/>
  <c r="T56" i="1"/>
  <c r="BM56" i="1"/>
  <c r="BX56" i="1"/>
  <c r="BB56" i="1"/>
  <c r="S56" i="1"/>
  <c r="AQ56" i="1"/>
  <c r="T55" i="1"/>
  <c r="AQ55" i="1"/>
  <c r="BB55" i="1"/>
  <c r="BX55" i="1"/>
  <c r="S55" i="1"/>
  <c r="BM55" i="1"/>
  <c r="BB63" i="1"/>
  <c r="S63" i="1"/>
  <c r="T63" i="1"/>
  <c r="BM63" i="1"/>
  <c r="AQ63" i="1"/>
  <c r="AQ202" i="1"/>
  <c r="AQ89" i="1"/>
  <c r="AQ96" i="1"/>
  <c r="AQ98" i="1"/>
  <c r="AQ100" i="1"/>
  <c r="AQ102" i="1"/>
  <c r="AQ104" i="1"/>
  <c r="AQ201" i="1"/>
  <c r="AQ88" i="1"/>
  <c r="AQ90" i="1"/>
  <c r="AQ97" i="1"/>
  <c r="AQ99" i="1"/>
  <c r="AQ101" i="1"/>
  <c r="AQ103" i="1"/>
  <c r="W229" i="1"/>
  <c r="Z229" i="1" s="1"/>
  <c r="CD21" i="1"/>
  <c r="T21" i="1"/>
  <c r="BM32" i="1"/>
  <c r="BB32" i="1"/>
  <c r="T32" i="1"/>
  <c r="T85" i="1"/>
  <c r="BM85" i="1"/>
  <c r="BB85" i="1"/>
  <c r="AQ85" i="1"/>
  <c r="T86" i="1"/>
  <c r="BM86" i="1"/>
  <c r="BB86" i="1"/>
  <c r="AQ86" i="1"/>
  <c r="BM87" i="1"/>
  <c r="T87" i="1"/>
  <c r="U87" i="1" s="1"/>
  <c r="BB87" i="1"/>
  <c r="AQ87" i="1"/>
  <c r="BM31" i="1"/>
  <c r="BB31" i="1"/>
  <c r="T31" i="1"/>
  <c r="CD26" i="1"/>
  <c r="T26" i="1"/>
  <c r="CD36" i="1"/>
  <c r="T36" i="1"/>
  <c r="X225" i="1"/>
  <c r="W225" i="1"/>
  <c r="W231" i="1"/>
  <c r="X231" i="1"/>
  <c r="Y229" i="1"/>
  <c r="AA229" i="1"/>
  <c r="AA236" i="1"/>
  <c r="Y236" i="1"/>
  <c r="BL236" i="1"/>
  <c r="BW236" i="1"/>
  <c r="Z236" i="1"/>
  <c r="CA202" i="1"/>
  <c r="BX202" i="1"/>
  <c r="S202" i="1"/>
  <c r="CD202" i="1"/>
  <c r="BB202" i="1"/>
  <c r="BM202" i="1"/>
  <c r="V214" i="1"/>
  <c r="U214" i="1"/>
  <c r="AC238" i="1"/>
  <c r="BA238" i="1"/>
  <c r="AB238" i="1"/>
  <c r="CC238" i="1"/>
  <c r="BZ238" i="1"/>
  <c r="AD238" i="1"/>
  <c r="W230" i="1"/>
  <c r="X230" i="1"/>
  <c r="BW237" i="1"/>
  <c r="BL237" i="1"/>
  <c r="AA237" i="1"/>
  <c r="Z237" i="1"/>
  <c r="Y237" i="1"/>
  <c r="X234" i="1"/>
  <c r="W234" i="1"/>
  <c r="W233" i="1"/>
  <c r="X233" i="1"/>
  <c r="X232" i="1"/>
  <c r="W232" i="1"/>
  <c r="V208" i="1"/>
  <c r="U208" i="1"/>
  <c r="V204" i="1"/>
  <c r="U204" i="1"/>
  <c r="X235" i="1"/>
  <c r="W235" i="1"/>
  <c r="CA201" i="1"/>
  <c r="U201" i="1"/>
  <c r="CD201" i="1"/>
  <c r="S201" i="1"/>
  <c r="BX201" i="1"/>
  <c r="BB201" i="1"/>
  <c r="BM201" i="1"/>
  <c r="V205" i="1"/>
  <c r="U205" i="1"/>
  <c r="V203" i="1"/>
  <c r="U203" i="1"/>
  <c r="W224" i="1"/>
  <c r="X224" i="1"/>
  <c r="V220" i="1"/>
  <c r="U220" i="1"/>
  <c r="X227" i="1"/>
  <c r="W227" i="1"/>
  <c r="CD173" i="1"/>
  <c r="CA173" i="1"/>
  <c r="U173" i="1"/>
  <c r="BX173" i="1"/>
  <c r="BB173" i="1"/>
  <c r="S173" i="1"/>
  <c r="BM173" i="1"/>
  <c r="AQ173" i="1"/>
  <c r="CA175" i="1"/>
  <c r="CD175" i="1"/>
  <c r="BX175" i="1"/>
  <c r="BB175" i="1"/>
  <c r="BM175" i="1"/>
  <c r="S175" i="1"/>
  <c r="AQ175" i="1"/>
  <c r="CD188" i="1"/>
  <c r="U188" i="1"/>
  <c r="CA188" i="1"/>
  <c r="S188" i="1"/>
  <c r="AQ188" i="1"/>
  <c r="BX188" i="1"/>
  <c r="BB188" i="1"/>
  <c r="BM188" i="1"/>
  <c r="BX190" i="1"/>
  <c r="CD190" i="1"/>
  <c r="U190" i="1"/>
  <c r="CA190" i="1"/>
  <c r="S190" i="1"/>
  <c r="BB190" i="1"/>
  <c r="V190" i="1"/>
  <c r="BM190" i="1"/>
  <c r="AQ190" i="1"/>
  <c r="CD192" i="1"/>
  <c r="U192" i="1"/>
  <c r="CA192" i="1"/>
  <c r="S192" i="1"/>
  <c r="BX192" i="1"/>
  <c r="AQ192" i="1"/>
  <c r="BB192" i="1"/>
  <c r="BM192" i="1"/>
  <c r="BX194" i="1"/>
  <c r="CD194" i="1"/>
  <c r="U194" i="1"/>
  <c r="S194" i="1"/>
  <c r="CA194" i="1"/>
  <c r="BB194" i="1"/>
  <c r="V194" i="1"/>
  <c r="BM194" i="1"/>
  <c r="AQ194" i="1"/>
  <c r="CA196" i="1"/>
  <c r="U196" i="1"/>
  <c r="CD196" i="1"/>
  <c r="BM196" i="1"/>
  <c r="BX196" i="1"/>
  <c r="BB196" i="1"/>
  <c r="S196" i="1"/>
  <c r="AQ196" i="1"/>
  <c r="CD198" i="1"/>
  <c r="S198" i="1"/>
  <c r="CA198" i="1"/>
  <c r="U198" i="1"/>
  <c r="AQ198" i="1"/>
  <c r="BX198" i="1"/>
  <c r="BB198" i="1"/>
  <c r="V198" i="1"/>
  <c r="BM198" i="1"/>
  <c r="CD200" i="1"/>
  <c r="S200" i="1"/>
  <c r="CA200" i="1"/>
  <c r="U200" i="1"/>
  <c r="BX200" i="1"/>
  <c r="BM200" i="1"/>
  <c r="AQ200" i="1"/>
  <c r="BB200" i="1"/>
  <c r="CA107" i="1"/>
  <c r="CD107" i="1"/>
  <c r="S107" i="1"/>
  <c r="BX107" i="1"/>
  <c r="CD109" i="1"/>
  <c r="S109" i="1"/>
  <c r="CA109" i="1"/>
  <c r="BX109" i="1"/>
  <c r="CA113" i="1"/>
  <c r="CD113" i="1"/>
  <c r="BM113" i="1"/>
  <c r="BB113" i="1"/>
  <c r="S113" i="1"/>
  <c r="BX113" i="1"/>
  <c r="AQ113" i="1"/>
  <c r="CA115" i="1"/>
  <c r="BX115" i="1"/>
  <c r="CD115" i="1"/>
  <c r="BM115" i="1"/>
  <c r="BB115" i="1"/>
  <c r="S115" i="1"/>
  <c r="AQ115" i="1"/>
  <c r="CD117" i="1"/>
  <c r="BM117" i="1"/>
  <c r="CA117" i="1"/>
  <c r="BX117" i="1"/>
  <c r="S117" i="1"/>
  <c r="BB117" i="1"/>
  <c r="AQ117" i="1"/>
  <c r="CA119" i="1"/>
  <c r="BX119" i="1"/>
  <c r="CD119" i="1"/>
  <c r="BM119" i="1"/>
  <c r="AQ119" i="1"/>
  <c r="S119" i="1"/>
  <c r="BB119" i="1"/>
  <c r="CD121" i="1"/>
  <c r="BM121" i="1"/>
  <c r="CA121" i="1"/>
  <c r="BX121" i="1"/>
  <c r="S121" i="1"/>
  <c r="BB121" i="1"/>
  <c r="AQ121" i="1"/>
  <c r="CA123" i="1"/>
  <c r="CD123" i="1"/>
  <c r="S123" i="1"/>
  <c r="BM123" i="1"/>
  <c r="BB123" i="1"/>
  <c r="BX123" i="1"/>
  <c r="AQ123" i="1"/>
  <c r="CA125" i="1"/>
  <c r="BB125" i="1"/>
  <c r="BM125" i="1"/>
  <c r="CD125" i="1"/>
  <c r="S125" i="1"/>
  <c r="BX125" i="1"/>
  <c r="AQ125" i="1"/>
  <c r="BM127" i="1"/>
  <c r="CD127" i="1"/>
  <c r="CA127" i="1"/>
  <c r="BB127" i="1"/>
  <c r="S127" i="1"/>
  <c r="BX127" i="1"/>
  <c r="AQ127" i="1"/>
  <c r="CA129" i="1"/>
  <c r="BB129" i="1"/>
  <c r="BM129" i="1"/>
  <c r="U129" i="1"/>
  <c r="CD129" i="1"/>
  <c r="BX129" i="1"/>
  <c r="S129" i="1"/>
  <c r="V129" i="1"/>
  <c r="AQ129" i="1"/>
  <c r="CD131" i="1"/>
  <c r="CA131" i="1"/>
  <c r="U131" i="1"/>
  <c r="BM131" i="1"/>
  <c r="BB131" i="1"/>
  <c r="BX131" i="1"/>
  <c r="S131" i="1"/>
  <c r="AQ131" i="1"/>
  <c r="CA154" i="1"/>
  <c r="U154" i="1"/>
  <c r="S154" i="1"/>
  <c r="CD154" i="1"/>
  <c r="BX154" i="1"/>
  <c r="BM154" i="1"/>
  <c r="AQ154" i="1"/>
  <c r="BB154" i="1"/>
  <c r="CD156" i="1"/>
  <c r="U156" i="1"/>
  <c r="S156" i="1"/>
  <c r="CA156" i="1"/>
  <c r="BX156" i="1"/>
  <c r="BB156" i="1"/>
  <c r="BM156" i="1"/>
  <c r="AQ156" i="1"/>
  <c r="BX157" i="1"/>
  <c r="CD157" i="1"/>
  <c r="CA157" i="1"/>
  <c r="S157" i="1"/>
  <c r="BB157" i="1"/>
  <c r="BM157" i="1"/>
  <c r="AQ157" i="1"/>
  <c r="CD167" i="1"/>
  <c r="S167" i="1"/>
  <c r="CA167" i="1"/>
  <c r="BX167" i="1"/>
  <c r="BB167" i="1"/>
  <c r="BM167" i="1"/>
  <c r="AQ167" i="1"/>
  <c r="CA169" i="1"/>
  <c r="S169" i="1"/>
  <c r="CD169" i="1"/>
  <c r="U169" i="1"/>
  <c r="AQ169" i="1"/>
  <c r="BM169" i="1"/>
  <c r="BX169" i="1"/>
  <c r="BB169" i="1"/>
  <c r="BX186" i="1"/>
  <c r="CD186" i="1"/>
  <c r="U186" i="1"/>
  <c r="CA186" i="1"/>
  <c r="S186" i="1"/>
  <c r="BB186" i="1"/>
  <c r="V186" i="1"/>
  <c r="BM186" i="1"/>
  <c r="AQ186" i="1"/>
  <c r="CD184" i="1"/>
  <c r="U184" i="1"/>
  <c r="CA184" i="1"/>
  <c r="S184" i="1"/>
  <c r="BX184" i="1"/>
  <c r="AQ184" i="1"/>
  <c r="BB184" i="1"/>
  <c r="BM184" i="1"/>
  <c r="S84" i="1"/>
  <c r="CD84" i="1"/>
  <c r="CA84" i="1"/>
  <c r="BM84" i="1"/>
  <c r="BB84" i="1"/>
  <c r="BX84" i="1"/>
  <c r="AQ84" i="1"/>
  <c r="CD172" i="1"/>
  <c r="BM172" i="1"/>
  <c r="CA172" i="1"/>
  <c r="U172" i="1"/>
  <c r="BX172" i="1"/>
  <c r="S172" i="1"/>
  <c r="BB172" i="1"/>
  <c r="AQ172" i="1"/>
  <c r="CD174" i="1"/>
  <c r="CA174" i="1"/>
  <c r="S174" i="1"/>
  <c r="BB174" i="1"/>
  <c r="BM174" i="1"/>
  <c r="BX174" i="1"/>
  <c r="AQ174" i="1"/>
  <c r="CA176" i="1"/>
  <c r="S176" i="1"/>
  <c r="CD176" i="1"/>
  <c r="U176" i="1"/>
  <c r="BB176" i="1"/>
  <c r="BM176" i="1"/>
  <c r="AQ176" i="1"/>
  <c r="BX176" i="1"/>
  <c r="CA187" i="1"/>
  <c r="S187" i="1"/>
  <c r="CD187" i="1"/>
  <c r="U187" i="1"/>
  <c r="AQ187" i="1"/>
  <c r="BX187" i="1"/>
  <c r="BB187" i="1"/>
  <c r="BM187" i="1"/>
  <c r="CD189" i="1"/>
  <c r="U189" i="1"/>
  <c r="CA189" i="1"/>
  <c r="S189" i="1"/>
  <c r="BX189" i="1"/>
  <c r="BB189" i="1"/>
  <c r="BM189" i="1"/>
  <c r="AQ189" i="1"/>
  <c r="CA191" i="1"/>
  <c r="CD191" i="1"/>
  <c r="CD193" i="1"/>
  <c r="U193" i="1"/>
  <c r="CA193" i="1"/>
  <c r="S193" i="1"/>
  <c r="BX193" i="1"/>
  <c r="BB193" i="1"/>
  <c r="BM193" i="1"/>
  <c r="AQ193" i="1"/>
  <c r="CD195" i="1"/>
  <c r="S195" i="1"/>
  <c r="CA195" i="1"/>
  <c r="U195" i="1"/>
  <c r="AQ195" i="1"/>
  <c r="BX195" i="1"/>
  <c r="BB195" i="1"/>
  <c r="V195" i="1"/>
  <c r="BM195" i="1"/>
  <c r="CD197" i="1"/>
  <c r="BB197" i="1"/>
  <c r="CA197" i="1"/>
  <c r="BM197" i="1"/>
  <c r="S197" i="1"/>
  <c r="BX197" i="1"/>
  <c r="AQ197" i="1"/>
  <c r="U199" i="1"/>
  <c r="CD199" i="1"/>
  <c r="S199" i="1"/>
  <c r="CA199" i="1"/>
  <c r="BB199" i="1"/>
  <c r="BX199" i="1"/>
  <c r="BM199" i="1"/>
  <c r="AQ199" i="1"/>
  <c r="U105" i="1"/>
  <c r="CD105" i="1"/>
  <c r="CA105" i="1"/>
  <c r="BB105" i="1"/>
  <c r="AQ105" i="1"/>
  <c r="S105" i="1"/>
  <c r="BX105" i="1"/>
  <c r="BM105" i="1"/>
  <c r="CD106" i="1"/>
  <c r="CA106" i="1"/>
  <c r="BX106" i="1"/>
  <c r="CD108" i="1"/>
  <c r="S108" i="1"/>
  <c r="CA108" i="1"/>
  <c r="BX108" i="1"/>
  <c r="U110" i="1"/>
  <c r="CA110" i="1"/>
  <c r="S110" i="1"/>
  <c r="BX110" i="1"/>
  <c r="CD110" i="1"/>
  <c r="BB110" i="1"/>
  <c r="BM110" i="1"/>
  <c r="AQ110" i="1"/>
  <c r="CD114" i="1"/>
  <c r="CA114" i="1"/>
  <c r="BX114" i="1"/>
  <c r="AQ114" i="1"/>
  <c r="BM114" i="1"/>
  <c r="BB114" i="1"/>
  <c r="S114" i="1"/>
  <c r="CA116" i="1"/>
  <c r="U116" i="1"/>
  <c r="CD116" i="1"/>
  <c r="BB116" i="1"/>
  <c r="BX116" i="1"/>
  <c r="BM116" i="1"/>
  <c r="S116" i="1"/>
  <c r="AQ116" i="1"/>
  <c r="U118" i="1"/>
  <c r="CD118" i="1"/>
  <c r="CA118" i="1"/>
  <c r="BM118" i="1"/>
  <c r="BB118" i="1"/>
  <c r="AQ118" i="1"/>
  <c r="BX118" i="1"/>
  <c r="S118" i="1"/>
  <c r="CA120" i="1"/>
  <c r="U120" i="1"/>
  <c r="CD120" i="1"/>
  <c r="BM120" i="1"/>
  <c r="BB120" i="1"/>
  <c r="BX120" i="1"/>
  <c r="S120" i="1"/>
  <c r="AQ120" i="1"/>
  <c r="U122" i="1"/>
  <c r="CD122" i="1"/>
  <c r="CA122" i="1"/>
  <c r="BB122" i="1"/>
  <c r="BX122" i="1"/>
  <c r="AQ122" i="1"/>
  <c r="BM122" i="1"/>
  <c r="S122" i="1"/>
  <c r="CD124" i="1"/>
  <c r="CA124" i="1"/>
  <c r="BX124" i="1"/>
  <c r="U124" i="1"/>
  <c r="BM124" i="1"/>
  <c r="BB124" i="1"/>
  <c r="S124" i="1"/>
  <c r="AQ124" i="1"/>
  <c r="BX126" i="1"/>
  <c r="U126" i="1"/>
  <c r="CD126" i="1"/>
  <c r="CA126" i="1"/>
  <c r="S126" i="1"/>
  <c r="BM126" i="1"/>
  <c r="BB126" i="1"/>
  <c r="AQ126" i="1"/>
  <c r="CD128" i="1"/>
  <c r="CA128" i="1"/>
  <c r="BX128" i="1"/>
  <c r="U128" i="1"/>
  <c r="S128" i="1"/>
  <c r="BB128" i="1"/>
  <c r="BM128" i="1"/>
  <c r="AQ128" i="1"/>
  <c r="CD130" i="1"/>
  <c r="CA130" i="1"/>
  <c r="BX130" i="1"/>
  <c r="S130" i="1"/>
  <c r="BB130" i="1"/>
  <c r="BM130" i="1"/>
  <c r="AQ130" i="1"/>
  <c r="CD139" i="1"/>
  <c r="CA139" i="1"/>
  <c r="BM139" i="1"/>
  <c r="AQ139" i="1"/>
  <c r="BB139" i="1"/>
  <c r="BX139" i="1"/>
  <c r="S139" i="1"/>
  <c r="CD155" i="1"/>
  <c r="CA155" i="1"/>
  <c r="BB155" i="1"/>
  <c r="S155" i="1"/>
  <c r="BM155" i="1"/>
  <c r="BX155" i="1"/>
  <c r="AQ155" i="1"/>
  <c r="CD158" i="1"/>
  <c r="CA158" i="1"/>
  <c r="S158" i="1"/>
  <c r="BM158" i="1"/>
  <c r="BX158" i="1"/>
  <c r="BB158" i="1"/>
  <c r="AQ158" i="1"/>
  <c r="CA166" i="1"/>
  <c r="BB166" i="1"/>
  <c r="CD166" i="1"/>
  <c r="S166" i="1"/>
  <c r="BM166" i="1"/>
  <c r="BX166" i="1"/>
  <c r="AQ166" i="1"/>
  <c r="BM168" i="1"/>
  <c r="CD168" i="1"/>
  <c r="CA168" i="1"/>
  <c r="S168" i="1"/>
  <c r="BB168" i="1"/>
  <c r="BX168" i="1"/>
  <c r="AQ168" i="1"/>
  <c r="S170" i="1"/>
  <c r="CD170" i="1"/>
  <c r="CA170" i="1"/>
  <c r="BX170" i="1"/>
  <c r="BM170" i="1"/>
  <c r="BB170" i="1"/>
  <c r="AQ170" i="1"/>
  <c r="CD185" i="1"/>
  <c r="U185" i="1"/>
  <c r="CA185" i="1"/>
  <c r="S185" i="1"/>
  <c r="BX185" i="1"/>
  <c r="BB185" i="1"/>
  <c r="BM185" i="1"/>
  <c r="AQ185" i="1"/>
  <c r="CD89" i="1"/>
  <c r="CA89" i="1"/>
  <c r="U89" i="1"/>
  <c r="BB89" i="1"/>
  <c r="BM89" i="1"/>
  <c r="S89" i="1"/>
  <c r="BX89" i="1"/>
  <c r="CD96" i="1"/>
  <c r="BM96" i="1"/>
  <c r="CA96" i="1"/>
  <c r="BX96" i="1"/>
  <c r="S96" i="1"/>
  <c r="BB96" i="1"/>
  <c r="CD98" i="1"/>
  <c r="BB98" i="1"/>
  <c r="CA98" i="1"/>
  <c r="U98" i="1"/>
  <c r="S98" i="1"/>
  <c r="BM98" i="1"/>
  <c r="BX98" i="1"/>
  <c r="CD100" i="1"/>
  <c r="BM100" i="1"/>
  <c r="BX100" i="1"/>
  <c r="CA100" i="1"/>
  <c r="S100" i="1"/>
  <c r="BB100" i="1"/>
  <c r="CD102" i="1"/>
  <c r="BB102" i="1"/>
  <c r="CA102" i="1"/>
  <c r="U102" i="1"/>
  <c r="S102" i="1"/>
  <c r="BM102" i="1"/>
  <c r="BX102" i="1"/>
  <c r="CD104" i="1"/>
  <c r="CA104" i="1"/>
  <c r="BX104" i="1"/>
  <c r="S104" i="1"/>
  <c r="BB104" i="1"/>
  <c r="BM104" i="1"/>
  <c r="CD88" i="1"/>
  <c r="BB88" i="1"/>
  <c r="U88" i="1"/>
  <c r="CA88" i="1"/>
  <c r="BM88" i="1"/>
  <c r="S88" i="1"/>
  <c r="BX88" i="1"/>
  <c r="CA90" i="1"/>
  <c r="BX90" i="1"/>
  <c r="CD90" i="1"/>
  <c r="S90" i="1"/>
  <c r="BB90" i="1"/>
  <c r="BM90" i="1"/>
  <c r="BM97" i="1"/>
  <c r="CD97" i="1"/>
  <c r="CA97" i="1"/>
  <c r="BB97" i="1"/>
  <c r="S97" i="1"/>
  <c r="U97" i="1"/>
  <c r="BX97" i="1"/>
  <c r="CA99" i="1"/>
  <c r="S99" i="1"/>
  <c r="BX99" i="1"/>
  <c r="CD99" i="1"/>
  <c r="BB99" i="1"/>
  <c r="BM99" i="1"/>
  <c r="BM101" i="1"/>
  <c r="CD101" i="1"/>
  <c r="U101" i="1"/>
  <c r="CA101" i="1"/>
  <c r="BB101" i="1"/>
  <c r="S101" i="1"/>
  <c r="V101" i="1"/>
  <c r="BX101" i="1"/>
  <c r="S103" i="1"/>
  <c r="CD103" i="1"/>
  <c r="CA103" i="1"/>
  <c r="BX103" i="1"/>
  <c r="BB103" i="1"/>
  <c r="BM103" i="1"/>
  <c r="AP171" i="1"/>
  <c r="AQ171" i="1" s="1"/>
  <c r="BM171" i="1"/>
  <c r="BB171" i="1"/>
  <c r="U171" i="1"/>
  <c r="CA171" i="1"/>
  <c r="BX171" i="1"/>
  <c r="S171" i="1"/>
  <c r="CD171" i="1"/>
  <c r="CD62" i="1"/>
  <c r="CA62" i="1"/>
  <c r="BX63" i="1"/>
  <c r="BX62" i="1"/>
  <c r="CD63" i="1"/>
  <c r="CA63" i="1"/>
  <c r="AP82" i="1"/>
  <c r="AQ82" i="1" s="1"/>
  <c r="BX87" i="1"/>
  <c r="CD87" i="1"/>
  <c r="CA87" i="1"/>
  <c r="S87" i="1"/>
  <c r="BX85" i="1"/>
  <c r="CD85" i="1"/>
  <c r="CA85" i="1"/>
  <c r="U85" i="1"/>
  <c r="S85" i="1"/>
  <c r="CD86" i="1"/>
  <c r="CA86" i="1"/>
  <c r="U86" i="1"/>
  <c r="S86" i="1"/>
  <c r="BX86" i="1"/>
  <c r="AP83" i="1"/>
  <c r="AQ83" i="1" s="1"/>
  <c r="AP80" i="1"/>
  <c r="AQ80" i="1" s="1"/>
  <c r="AP81" i="1"/>
  <c r="AQ81" i="1" s="1"/>
  <c r="CD82" i="1"/>
  <c r="CA82" i="1"/>
  <c r="U82" i="1"/>
  <c r="S82" i="1"/>
  <c r="BX83" i="1"/>
  <c r="BB82" i="1"/>
  <c r="BX82" i="1"/>
  <c r="CD83" i="1"/>
  <c r="CA83" i="1"/>
  <c r="U83" i="1"/>
  <c r="S83" i="1"/>
  <c r="BB83" i="1"/>
  <c r="BM82" i="1"/>
  <c r="BM83" i="1"/>
  <c r="CD81" i="1"/>
  <c r="CA81" i="1"/>
  <c r="BB81" i="1"/>
  <c r="V81" i="1"/>
  <c r="S81" i="1"/>
  <c r="BM81" i="1"/>
  <c r="BX81" i="1"/>
  <c r="CD80" i="1"/>
  <c r="CA80" i="1"/>
  <c r="U80" i="1"/>
  <c r="S80" i="1"/>
  <c r="BB80" i="1"/>
  <c r="BX80" i="1"/>
  <c r="BM80" i="1"/>
  <c r="AP75" i="1"/>
  <c r="AQ75" i="1" s="1"/>
  <c r="CD75" i="1"/>
  <c r="CA75" i="1"/>
  <c r="U75" i="1"/>
  <c r="S75" i="1"/>
  <c r="BX75" i="1"/>
  <c r="BB75" i="1"/>
  <c r="BM75" i="1"/>
  <c r="CD60" i="1"/>
  <c r="CA60" i="1"/>
  <c r="CD61" i="1"/>
  <c r="CA61" i="1"/>
  <c r="AP42" i="1"/>
  <c r="AQ42" i="1" s="1"/>
  <c r="AP50" i="1"/>
  <c r="AP54" i="1"/>
  <c r="AP41" i="1"/>
  <c r="AQ41" i="1" s="1"/>
  <c r="AP49" i="1"/>
  <c r="AQ49" i="1" s="1"/>
  <c r="AP35" i="1"/>
  <c r="AQ35" i="1" s="1"/>
  <c r="AP46" i="1"/>
  <c r="AQ46" i="1" s="1"/>
  <c r="AP43" i="1"/>
  <c r="AQ43" i="1" s="1"/>
  <c r="AP51" i="1"/>
  <c r="AQ51" i="1" s="1"/>
  <c r="AP48" i="1"/>
  <c r="AQ48" i="1" s="1"/>
  <c r="AP45" i="1"/>
  <c r="AQ45" i="1" s="1"/>
  <c r="AP53" i="1"/>
  <c r="AQ53" i="1" s="1"/>
  <c r="AP47" i="1"/>
  <c r="AQ47" i="1" s="1"/>
  <c r="AP44" i="1"/>
  <c r="AQ44" i="1" s="1"/>
  <c r="AP52" i="1"/>
  <c r="AQ52" i="1" s="1"/>
  <c r="BB54" i="1"/>
  <c r="CD54" i="1"/>
  <c r="CA54" i="1"/>
  <c r="V54" i="1"/>
  <c r="S54" i="1"/>
  <c r="AQ54" i="1"/>
  <c r="BM54" i="1"/>
  <c r="CD56" i="1"/>
  <c r="CA56" i="1"/>
  <c r="BX54" i="1"/>
  <c r="CD55" i="1"/>
  <c r="CA55" i="1"/>
  <c r="BX51" i="1"/>
  <c r="AQ50" i="1"/>
  <c r="CD52" i="1"/>
  <c r="CA52" i="1"/>
  <c r="BB52" i="1"/>
  <c r="U52" i="1"/>
  <c r="S52" i="1"/>
  <c r="CD49" i="1"/>
  <c r="CA49" i="1"/>
  <c r="BB49" i="1"/>
  <c r="U49" i="1"/>
  <c r="S49" i="1"/>
  <c r="BX50" i="1"/>
  <c r="CD51" i="1"/>
  <c r="CA51" i="1"/>
  <c r="BB51" i="1"/>
  <c r="U51" i="1"/>
  <c r="S51" i="1"/>
  <c r="BX52" i="1"/>
  <c r="BX49" i="1"/>
  <c r="CD53" i="1"/>
  <c r="CA53" i="1"/>
  <c r="BB53" i="1"/>
  <c r="U53" i="1"/>
  <c r="S53" i="1"/>
  <c r="BX53" i="1"/>
  <c r="CD50" i="1"/>
  <c r="CA50" i="1"/>
  <c r="BB50" i="1"/>
  <c r="U50" i="1"/>
  <c r="S50" i="1"/>
  <c r="BM49" i="1"/>
  <c r="BM50" i="1"/>
  <c r="BM51" i="1"/>
  <c r="BM52" i="1"/>
  <c r="BM53" i="1"/>
  <c r="BX46" i="1"/>
  <c r="CD47" i="1"/>
  <c r="CA47" i="1"/>
  <c r="BB47" i="1"/>
  <c r="U47" i="1"/>
  <c r="S47" i="1"/>
  <c r="BX48" i="1"/>
  <c r="CD46" i="1"/>
  <c r="CA46" i="1"/>
  <c r="BB46" i="1"/>
  <c r="U46" i="1"/>
  <c r="S46" i="1"/>
  <c r="BX47" i="1"/>
  <c r="CD48" i="1"/>
  <c r="CA48" i="1"/>
  <c r="BB48" i="1"/>
  <c r="U48" i="1"/>
  <c r="S48" i="1"/>
  <c r="BM46" i="1"/>
  <c r="BM47" i="1"/>
  <c r="BM48" i="1"/>
  <c r="BX43" i="1"/>
  <c r="CD44" i="1"/>
  <c r="CA44" i="1"/>
  <c r="BB44" i="1"/>
  <c r="U44" i="1"/>
  <c r="S44" i="1"/>
  <c r="CD41" i="1"/>
  <c r="CA41" i="1"/>
  <c r="BB41" i="1"/>
  <c r="U41" i="1"/>
  <c r="S41" i="1"/>
  <c r="BX45" i="1"/>
  <c r="BX42" i="1"/>
  <c r="CD43" i="1"/>
  <c r="CA43" i="1"/>
  <c r="BB43" i="1"/>
  <c r="U43" i="1"/>
  <c r="S43" i="1"/>
  <c r="BX44" i="1"/>
  <c r="BX41" i="1"/>
  <c r="CD45" i="1"/>
  <c r="CA45" i="1"/>
  <c r="BB45" i="1"/>
  <c r="U45" i="1"/>
  <c r="S45" i="1"/>
  <c r="CD42" i="1"/>
  <c r="CA42" i="1"/>
  <c r="BB42" i="1"/>
  <c r="U42" i="1"/>
  <c r="S42" i="1"/>
  <c r="BM41" i="1"/>
  <c r="BM42" i="1"/>
  <c r="BM43" i="1"/>
  <c r="BM44" i="1"/>
  <c r="BM45" i="1"/>
  <c r="AP34" i="1"/>
  <c r="AQ34" i="1" s="1"/>
  <c r="AP36" i="1"/>
  <c r="AQ36" i="1" s="1"/>
  <c r="BM36" i="1"/>
  <c r="BX36" i="1"/>
  <c r="S36" i="1"/>
  <c r="V36" i="1"/>
  <c r="BB36" i="1"/>
  <c r="CA36" i="1"/>
  <c r="BX35" i="1"/>
  <c r="CD35" i="1"/>
  <c r="CA35" i="1"/>
  <c r="BB35" i="1"/>
  <c r="V35" i="1"/>
  <c r="S35" i="1"/>
  <c r="BM35" i="1"/>
  <c r="BB34" i="1"/>
  <c r="CD34" i="1"/>
  <c r="CA34" i="1"/>
  <c r="U34" i="1"/>
  <c r="S34" i="1"/>
  <c r="BX34" i="1"/>
  <c r="BM34" i="1"/>
  <c r="BX76" i="1"/>
  <c r="AP76" i="1"/>
  <c r="AQ76" i="1" s="1"/>
  <c r="BM76" i="1"/>
  <c r="S76" i="1"/>
  <c r="U76" i="1"/>
  <c r="BB76" i="1"/>
  <c r="CA76" i="1"/>
  <c r="CD76" i="1"/>
  <c r="AP31" i="1"/>
  <c r="AQ31" i="1" s="1"/>
  <c r="AP26" i="1"/>
  <c r="AQ26" i="1" s="1"/>
  <c r="AP32" i="1"/>
  <c r="AQ32" i="1" s="1"/>
  <c r="AP30" i="1"/>
  <c r="AQ30" i="1" s="1"/>
  <c r="BX31" i="1"/>
  <c r="BX30" i="1"/>
  <c r="CD31" i="1"/>
  <c r="CA31" i="1"/>
  <c r="U31" i="1"/>
  <c r="S31" i="1"/>
  <c r="BX32" i="1"/>
  <c r="CD30" i="1"/>
  <c r="CA30" i="1"/>
  <c r="BB30" i="1"/>
  <c r="U30" i="1"/>
  <c r="S30" i="1"/>
  <c r="CD32" i="1"/>
  <c r="CA32" i="1"/>
  <c r="U32" i="1"/>
  <c r="S32" i="1"/>
  <c r="BM30" i="1"/>
  <c r="AP77" i="1"/>
  <c r="AQ77" i="1" s="1"/>
  <c r="S77" i="1"/>
  <c r="U77" i="1"/>
  <c r="BB77" i="1"/>
  <c r="CA77" i="1"/>
  <c r="CD77" i="1"/>
  <c r="BX77" i="1"/>
  <c r="BM77" i="1"/>
  <c r="AP25" i="1"/>
  <c r="AQ25" i="1" s="1"/>
  <c r="AP24" i="1"/>
  <c r="AQ24" i="1" s="1"/>
  <c r="AP21" i="1"/>
  <c r="AQ21" i="1" s="1"/>
  <c r="BX26" i="1"/>
  <c r="BM26" i="1"/>
  <c r="S26" i="1"/>
  <c r="U26" i="1"/>
  <c r="BB26" i="1"/>
  <c r="CA26" i="1"/>
  <c r="BX24" i="1"/>
  <c r="CA24" i="1"/>
  <c r="U24" i="1"/>
  <c r="S24" i="1"/>
  <c r="CD24" i="1"/>
  <c r="BM25" i="1"/>
  <c r="BB24" i="1"/>
  <c r="BM24" i="1"/>
  <c r="CA25" i="1"/>
  <c r="U25" i="1"/>
  <c r="S25" i="1"/>
  <c r="BX25" i="1"/>
  <c r="CD25" i="1"/>
  <c r="BB25" i="1"/>
  <c r="AP20" i="1"/>
  <c r="AQ20" i="1" s="1"/>
  <c r="AP14" i="1"/>
  <c r="AQ14" i="1" s="1"/>
  <c r="AP19" i="1"/>
  <c r="AQ19" i="1" s="1"/>
  <c r="BB21" i="1"/>
  <c r="AP18" i="1"/>
  <c r="AQ18" i="1" s="1"/>
  <c r="AP11" i="1"/>
  <c r="AQ11" i="1" s="1"/>
  <c r="BX21" i="1"/>
  <c r="S21" i="1"/>
  <c r="U21" i="1"/>
  <c r="CA21" i="1"/>
  <c r="BM21" i="1"/>
  <c r="BB20" i="1"/>
  <c r="BX19" i="1"/>
  <c r="CD18" i="1"/>
  <c r="CA18" i="1"/>
  <c r="U18" i="1"/>
  <c r="S18" i="1"/>
  <c r="BX18" i="1"/>
  <c r="CD19" i="1"/>
  <c r="CA19" i="1"/>
  <c r="U19" i="1"/>
  <c r="S19" i="1"/>
  <c r="BX20" i="1"/>
  <c r="BB19" i="1"/>
  <c r="BB18" i="1"/>
  <c r="CD20" i="1"/>
  <c r="CA20" i="1"/>
  <c r="U20" i="1"/>
  <c r="S20" i="1"/>
  <c r="BM18" i="1"/>
  <c r="BM19" i="1"/>
  <c r="BM20" i="1"/>
  <c r="AP13" i="1"/>
  <c r="AQ13" i="1" s="1"/>
  <c r="AP7" i="1"/>
  <c r="AQ7" i="1" s="1"/>
  <c r="BX14" i="1"/>
  <c r="CD13" i="1"/>
  <c r="CA13" i="1"/>
  <c r="BB13" i="1"/>
  <c r="U13" i="1"/>
  <c r="S13" i="1"/>
  <c r="CD11" i="1"/>
  <c r="CA11" i="1"/>
  <c r="BB11" i="1"/>
  <c r="U11" i="1"/>
  <c r="S11" i="1"/>
  <c r="BX13" i="1"/>
  <c r="CD14" i="1"/>
  <c r="CA14" i="1"/>
  <c r="BB14" i="1"/>
  <c r="U14" i="1"/>
  <c r="S14" i="1"/>
  <c r="BX11" i="1"/>
  <c r="BM11" i="1"/>
  <c r="BM13" i="1"/>
  <c r="BM14" i="1"/>
  <c r="AP6" i="1"/>
  <c r="AQ6" i="1" s="1"/>
  <c r="AP5" i="1"/>
  <c r="AQ5" i="1" s="1"/>
  <c r="BX5" i="1"/>
  <c r="BX7" i="1"/>
  <c r="CD7" i="1"/>
  <c r="CA7" i="1"/>
  <c r="BB7" i="1"/>
  <c r="U7" i="1"/>
  <c r="S7" i="1"/>
  <c r="CD6" i="1"/>
  <c r="CA6" i="1"/>
  <c r="BB6" i="1"/>
  <c r="U6" i="1"/>
  <c r="S6" i="1"/>
  <c r="CD5" i="1"/>
  <c r="CA5" i="1"/>
  <c r="BB5" i="1"/>
  <c r="U5" i="1"/>
  <c r="S5" i="1"/>
  <c r="BM5" i="1"/>
  <c r="BM6" i="1"/>
  <c r="BM7" i="1"/>
  <c r="BX6" i="1"/>
  <c r="I78" i="1"/>
  <c r="I79" i="1"/>
  <c r="I57" i="1"/>
  <c r="I58" i="1"/>
  <c r="I59" i="1"/>
  <c r="I91" i="1"/>
  <c r="I92" i="1"/>
  <c r="I93" i="1"/>
  <c r="I94" i="1"/>
  <c r="I95" i="1"/>
  <c r="I67" i="1"/>
  <c r="I68" i="1"/>
  <c r="I69" i="1"/>
  <c r="I70" i="1"/>
  <c r="I71" i="1"/>
  <c r="I72" i="1"/>
  <c r="I73" i="1"/>
  <c r="I74" i="1"/>
  <c r="I8" i="1"/>
  <c r="I9" i="1"/>
  <c r="I10" i="1"/>
  <c r="I15" i="1"/>
  <c r="I16" i="1"/>
  <c r="I17" i="1"/>
  <c r="I22" i="1"/>
  <c r="I23" i="1"/>
  <c r="I39" i="1"/>
  <c r="I40" i="1"/>
  <c r="I33" i="1"/>
  <c r="I3" i="1"/>
  <c r="I4" i="1"/>
  <c r="I27" i="1"/>
  <c r="I28" i="1"/>
  <c r="I29" i="1"/>
  <c r="I37" i="1"/>
  <c r="I38" i="1"/>
  <c r="I64" i="1"/>
  <c r="I65" i="1"/>
  <c r="I66" i="1"/>
  <c r="I182" i="1"/>
  <c r="I183" i="1"/>
  <c r="I140" i="1"/>
  <c r="I141" i="1"/>
  <c r="I142" i="1"/>
  <c r="I143" i="1"/>
  <c r="I144" i="1"/>
  <c r="I145" i="1"/>
  <c r="I146" i="1"/>
  <c r="I147" i="1"/>
  <c r="I148" i="1"/>
  <c r="I149" i="1"/>
  <c r="I150" i="1"/>
  <c r="I151" i="1"/>
  <c r="I152" i="1"/>
  <c r="I153" i="1"/>
  <c r="I159" i="1"/>
  <c r="I160" i="1"/>
  <c r="I161" i="1"/>
  <c r="I162" i="1"/>
  <c r="I163" i="1"/>
  <c r="I164" i="1"/>
  <c r="I165" i="1"/>
  <c r="I179" i="1"/>
  <c r="I178" i="1"/>
  <c r="I177" i="1"/>
  <c r="I180" i="1"/>
  <c r="I181" i="1"/>
  <c r="I132" i="1"/>
  <c r="I133" i="1"/>
  <c r="I134" i="1"/>
  <c r="I135" i="1"/>
  <c r="I136" i="1"/>
  <c r="I137" i="1"/>
  <c r="I138" i="1"/>
  <c r="I239" i="1"/>
  <c r="AH239" i="1" s="1"/>
  <c r="AP239" i="1" s="1"/>
  <c r="I240" i="1"/>
  <c r="AH240" i="1" s="1"/>
  <c r="AP240" i="1" s="1"/>
  <c r="I241" i="1"/>
  <c r="AH241" i="1" s="1"/>
  <c r="AP241" i="1" s="1"/>
  <c r="I242" i="1"/>
  <c r="AH242" i="1" s="1"/>
  <c r="AP242" i="1" s="1"/>
  <c r="I243" i="1"/>
  <c r="AH243" i="1" s="1"/>
  <c r="AP243" i="1" s="1"/>
  <c r="I244" i="1"/>
  <c r="AH244" i="1" s="1"/>
  <c r="AP244" i="1" s="1"/>
  <c r="I245" i="1"/>
  <c r="AH245" i="1" s="1"/>
  <c r="AP245" i="1" s="1"/>
  <c r="I246" i="1"/>
  <c r="AH246" i="1" s="1"/>
  <c r="AP246" i="1" s="1"/>
  <c r="I247" i="1"/>
  <c r="AH247" i="1" s="1"/>
  <c r="AP247" i="1" s="1"/>
  <c r="I248" i="1"/>
  <c r="AH248" i="1" s="1"/>
  <c r="AP248" i="1" s="1"/>
  <c r="I252" i="1"/>
  <c r="AH252" i="1" s="1"/>
  <c r="AP252" i="1" s="1"/>
  <c r="I253" i="1"/>
  <c r="AH253" i="1" s="1"/>
  <c r="AP253" i="1" s="1"/>
  <c r="I254" i="1"/>
  <c r="AH254" i="1" s="1"/>
  <c r="AP254" i="1" s="1"/>
  <c r="I255" i="1"/>
  <c r="AH255" i="1" s="1"/>
  <c r="AP255" i="1" s="1"/>
  <c r="I256" i="1"/>
  <c r="AH256" i="1" s="1"/>
  <c r="AP256" i="1" s="1"/>
  <c r="AH262" i="1"/>
  <c r="AP262" i="1" s="1"/>
  <c r="I263" i="1"/>
  <c r="AH263" i="1" s="1"/>
  <c r="AP263" i="1" s="1"/>
  <c r="AH264" i="1"/>
  <c r="AP264" i="1" s="1"/>
  <c r="AH265" i="1"/>
  <c r="AP265" i="1" s="1"/>
  <c r="H265" i="1"/>
  <c r="G265" i="1" s="1"/>
  <c r="T265" i="1" s="1"/>
  <c r="H264" i="1"/>
  <c r="G264" i="1" s="1"/>
  <c r="T264" i="1" s="1"/>
  <c r="H263" i="1"/>
  <c r="G263" i="1" s="1"/>
  <c r="T263" i="1" s="1"/>
  <c r="H262" i="1"/>
  <c r="G262" i="1" s="1"/>
  <c r="T262" i="1" s="1"/>
  <c r="H256" i="1"/>
  <c r="G256" i="1" s="1"/>
  <c r="T256" i="1" s="1"/>
  <c r="H255" i="1"/>
  <c r="G255" i="1" s="1"/>
  <c r="T255" i="1" s="1"/>
  <c r="H254" i="1"/>
  <c r="G254" i="1" s="1"/>
  <c r="T254" i="1" s="1"/>
  <c r="H253" i="1"/>
  <c r="G253" i="1" s="1"/>
  <c r="T253" i="1" s="1"/>
  <c r="H252" i="1"/>
  <c r="G252" i="1" s="1"/>
  <c r="T252" i="1" s="1"/>
  <c r="H248" i="1"/>
  <c r="G248" i="1" s="1"/>
  <c r="T248" i="1" s="1"/>
  <c r="H247" i="1"/>
  <c r="G247" i="1" s="1"/>
  <c r="T247" i="1" s="1"/>
  <c r="H246" i="1"/>
  <c r="G246" i="1" s="1"/>
  <c r="T246" i="1" s="1"/>
  <c r="H245" i="1"/>
  <c r="G245" i="1" s="1"/>
  <c r="T245" i="1" s="1"/>
  <c r="H244" i="1"/>
  <c r="G244" i="1" s="1"/>
  <c r="T244" i="1" s="1"/>
  <c r="H243" i="1"/>
  <c r="G243" i="1" s="1"/>
  <c r="T243" i="1" s="1"/>
  <c r="H242" i="1"/>
  <c r="G242" i="1" s="1"/>
  <c r="T242" i="1" s="1"/>
  <c r="H241" i="1"/>
  <c r="G241" i="1" s="1"/>
  <c r="T241" i="1" s="1"/>
  <c r="H240" i="1"/>
  <c r="G240" i="1" s="1"/>
  <c r="T240" i="1" s="1"/>
  <c r="H239" i="1"/>
  <c r="G239" i="1" s="1"/>
  <c r="T239" i="1" s="1"/>
  <c r="H138" i="1"/>
  <c r="G138" i="1" s="1"/>
  <c r="T138" i="1" s="1"/>
  <c r="H137" i="1"/>
  <c r="G137" i="1" s="1"/>
  <c r="T137" i="1" s="1"/>
  <c r="H136" i="1"/>
  <c r="G136" i="1" s="1"/>
  <c r="T136" i="1" s="1"/>
  <c r="H135" i="1"/>
  <c r="G135" i="1" s="1"/>
  <c r="T135" i="1" s="1"/>
  <c r="H134" i="1"/>
  <c r="G134" i="1" s="1"/>
  <c r="T134" i="1" s="1"/>
  <c r="H133" i="1"/>
  <c r="G133" i="1" s="1"/>
  <c r="T133" i="1" s="1"/>
  <c r="H132" i="1"/>
  <c r="G132" i="1" s="1"/>
  <c r="T132" i="1" s="1"/>
  <c r="H181" i="1"/>
  <c r="G181" i="1" s="1"/>
  <c r="T181" i="1" s="1"/>
  <c r="H180" i="1"/>
  <c r="G180" i="1" s="1"/>
  <c r="T180" i="1" s="1"/>
  <c r="H177" i="1"/>
  <c r="G177" i="1" s="1"/>
  <c r="T177" i="1" s="1"/>
  <c r="H178" i="1"/>
  <c r="G178" i="1" s="1"/>
  <c r="T178" i="1" s="1"/>
  <c r="H179" i="1"/>
  <c r="G179" i="1" s="1"/>
  <c r="T179" i="1" s="1"/>
  <c r="H165" i="1"/>
  <c r="G165" i="1" s="1"/>
  <c r="T165" i="1" s="1"/>
  <c r="H164" i="1"/>
  <c r="G164" i="1" s="1"/>
  <c r="T164" i="1" s="1"/>
  <c r="H163" i="1"/>
  <c r="G163" i="1" s="1"/>
  <c r="T163" i="1" s="1"/>
  <c r="H162" i="1"/>
  <c r="G162" i="1" s="1"/>
  <c r="T162" i="1" s="1"/>
  <c r="H161" i="1"/>
  <c r="G161" i="1" s="1"/>
  <c r="T161" i="1" s="1"/>
  <c r="H160" i="1"/>
  <c r="G160" i="1" s="1"/>
  <c r="T160" i="1" s="1"/>
  <c r="H159" i="1"/>
  <c r="G159" i="1" s="1"/>
  <c r="T159" i="1" s="1"/>
  <c r="H153" i="1"/>
  <c r="G153" i="1" s="1"/>
  <c r="T153" i="1" s="1"/>
  <c r="H152" i="1"/>
  <c r="G152" i="1" s="1"/>
  <c r="T152" i="1" s="1"/>
  <c r="H151" i="1"/>
  <c r="G151" i="1" s="1"/>
  <c r="T151" i="1" s="1"/>
  <c r="H150" i="1"/>
  <c r="G150" i="1" s="1"/>
  <c r="T150" i="1" s="1"/>
  <c r="H149" i="1"/>
  <c r="G149" i="1" s="1"/>
  <c r="T149" i="1" s="1"/>
  <c r="H148" i="1"/>
  <c r="G148" i="1" s="1"/>
  <c r="T148" i="1" s="1"/>
  <c r="H147" i="1"/>
  <c r="G147" i="1" s="1"/>
  <c r="T147" i="1" s="1"/>
  <c r="H146" i="1"/>
  <c r="G146" i="1" s="1"/>
  <c r="T146" i="1" s="1"/>
  <c r="H145" i="1"/>
  <c r="G145" i="1" s="1"/>
  <c r="T145" i="1" s="1"/>
  <c r="H144" i="1"/>
  <c r="G144" i="1" s="1"/>
  <c r="T144" i="1" s="1"/>
  <c r="H143" i="1"/>
  <c r="G143" i="1" s="1"/>
  <c r="T143" i="1" s="1"/>
  <c r="H142" i="1"/>
  <c r="G142" i="1" s="1"/>
  <c r="T142" i="1" s="1"/>
  <c r="H141" i="1"/>
  <c r="G141" i="1" s="1"/>
  <c r="T141" i="1" s="1"/>
  <c r="H140" i="1"/>
  <c r="G140" i="1" s="1"/>
  <c r="T140" i="1" s="1"/>
  <c r="H183" i="1"/>
  <c r="G183" i="1" s="1"/>
  <c r="T183" i="1" s="1"/>
  <c r="H182" i="1"/>
  <c r="G182" i="1" s="1"/>
  <c r="T182" i="1" s="1"/>
  <c r="H66" i="1"/>
  <c r="G66" i="1" s="1"/>
  <c r="T66" i="1" s="1"/>
  <c r="H65" i="1"/>
  <c r="G65" i="1" s="1"/>
  <c r="T65" i="1" s="1"/>
  <c r="H64" i="1"/>
  <c r="G64" i="1" s="1"/>
  <c r="T64" i="1" s="1"/>
  <c r="H38" i="1"/>
  <c r="G38" i="1" s="1"/>
  <c r="T38" i="1" s="1"/>
  <c r="H37" i="1"/>
  <c r="G37" i="1" s="1"/>
  <c r="T37" i="1" s="1"/>
  <c r="H29" i="1"/>
  <c r="G29" i="1" s="1"/>
  <c r="T29" i="1" s="1"/>
  <c r="H28" i="1"/>
  <c r="G28" i="1" s="1"/>
  <c r="T28" i="1" s="1"/>
  <c r="H27" i="1"/>
  <c r="G27" i="1" s="1"/>
  <c r="T27" i="1" s="1"/>
  <c r="H4" i="1"/>
  <c r="G4" i="1" s="1"/>
  <c r="H3" i="1"/>
  <c r="G3" i="1" s="1"/>
  <c r="H33" i="1"/>
  <c r="G33" i="1" s="1"/>
  <c r="T33" i="1" s="1"/>
  <c r="H40" i="1"/>
  <c r="G40" i="1" s="1"/>
  <c r="T40" i="1" s="1"/>
  <c r="H39" i="1"/>
  <c r="G39" i="1" s="1"/>
  <c r="T39" i="1" s="1"/>
  <c r="H23" i="1"/>
  <c r="G23" i="1" s="1"/>
  <c r="T23" i="1" s="1"/>
  <c r="H22" i="1"/>
  <c r="G22" i="1" s="1"/>
  <c r="T22" i="1" s="1"/>
  <c r="H17" i="1"/>
  <c r="G17" i="1" s="1"/>
  <c r="T17" i="1" s="1"/>
  <c r="H16" i="1"/>
  <c r="G16" i="1" s="1"/>
  <c r="T16" i="1" s="1"/>
  <c r="H15" i="1"/>
  <c r="G15" i="1" s="1"/>
  <c r="T15" i="1" s="1"/>
  <c r="H10" i="1"/>
  <c r="G10" i="1" s="1"/>
  <c r="T10" i="1" s="1"/>
  <c r="H9" i="1"/>
  <c r="G9" i="1" s="1"/>
  <c r="T9" i="1" s="1"/>
  <c r="H8" i="1"/>
  <c r="G8" i="1" s="1"/>
  <c r="T8" i="1" s="1"/>
  <c r="H74" i="1"/>
  <c r="G74" i="1" s="1"/>
  <c r="T74" i="1" s="1"/>
  <c r="H73" i="1"/>
  <c r="G73" i="1" s="1"/>
  <c r="T73" i="1" s="1"/>
  <c r="H72" i="1"/>
  <c r="G72" i="1" s="1"/>
  <c r="T72" i="1" s="1"/>
  <c r="H71" i="1"/>
  <c r="G71" i="1" s="1"/>
  <c r="H70" i="1"/>
  <c r="G70" i="1" s="1"/>
  <c r="T70" i="1" s="1"/>
  <c r="H69" i="1"/>
  <c r="G69" i="1" s="1"/>
  <c r="T69" i="1" s="1"/>
  <c r="H68" i="1"/>
  <c r="G68" i="1" s="1"/>
  <c r="T68" i="1" s="1"/>
  <c r="H67" i="1"/>
  <c r="G67" i="1" s="1"/>
  <c r="H95" i="1"/>
  <c r="G95" i="1" s="1"/>
  <c r="T95" i="1" s="1"/>
  <c r="H94" i="1"/>
  <c r="G94" i="1" s="1"/>
  <c r="T94" i="1" s="1"/>
  <c r="H93" i="1"/>
  <c r="G93" i="1" s="1"/>
  <c r="T93" i="1" s="1"/>
  <c r="H92" i="1"/>
  <c r="G92" i="1" s="1"/>
  <c r="H91" i="1"/>
  <c r="G91" i="1" s="1"/>
  <c r="T91" i="1" s="1"/>
  <c r="H59" i="1"/>
  <c r="G59" i="1" s="1"/>
  <c r="H58" i="1"/>
  <c r="G58" i="1" s="1"/>
  <c r="H57" i="1"/>
  <c r="G57" i="1" s="1"/>
  <c r="H79" i="1"/>
  <c r="G79" i="1" s="1"/>
  <c r="T79" i="1" s="1"/>
  <c r="H78" i="1"/>
  <c r="G78" i="1" s="1"/>
  <c r="T78" i="1" s="1"/>
  <c r="W206" i="1" l="1"/>
  <c r="X206" i="1"/>
  <c r="V106" i="1"/>
  <c r="X207" i="1"/>
  <c r="W207" i="1"/>
  <c r="T92" i="1"/>
  <c r="U92" i="1" s="1"/>
  <c r="BM92" i="1"/>
  <c r="S92" i="1"/>
  <c r="BB92" i="1"/>
  <c r="AQ92" i="1"/>
  <c r="V61" i="1"/>
  <c r="U61" i="1"/>
  <c r="V191" i="1"/>
  <c r="U191" i="1"/>
  <c r="V60" i="1"/>
  <c r="U60" i="1"/>
  <c r="T59" i="1"/>
  <c r="BB59" i="1"/>
  <c r="BM59" i="1"/>
  <c r="V55" i="1"/>
  <c r="U55" i="1"/>
  <c r="T57" i="1"/>
  <c r="BM57" i="1"/>
  <c r="BX57" i="1"/>
  <c r="BB57" i="1"/>
  <c r="AQ57" i="1"/>
  <c r="S57" i="1"/>
  <c r="T67" i="1"/>
  <c r="BB67" i="1"/>
  <c r="S67" i="1"/>
  <c r="BM67" i="1"/>
  <c r="AQ67" i="1"/>
  <c r="T71" i="1"/>
  <c r="BB71" i="1"/>
  <c r="BM71" i="1"/>
  <c r="BX71" i="1"/>
  <c r="S71" i="1"/>
  <c r="AQ71" i="1"/>
  <c r="V56" i="1"/>
  <c r="U56" i="1"/>
  <c r="BB58" i="1"/>
  <c r="T58" i="1"/>
  <c r="BX58" i="1"/>
  <c r="S58" i="1"/>
  <c r="AQ58" i="1"/>
  <c r="BM58" i="1"/>
  <c r="V63" i="1"/>
  <c r="U63" i="1"/>
  <c r="V62" i="1"/>
  <c r="U62" i="1"/>
  <c r="BW229" i="1"/>
  <c r="BL229" i="1"/>
  <c r="T4" i="1"/>
  <c r="S4" i="1"/>
  <c r="BX4" i="1"/>
  <c r="BM4" i="1"/>
  <c r="BB4" i="1"/>
  <c r="AQ4" i="1"/>
  <c r="T3" i="1"/>
  <c r="BX3" i="1"/>
  <c r="BB3" i="1"/>
  <c r="S3" i="1"/>
  <c r="AQ3" i="1"/>
  <c r="BM3" i="1"/>
  <c r="V188" i="1"/>
  <c r="V193" i="1"/>
  <c r="W193" i="1" s="1"/>
  <c r="V201" i="1"/>
  <c r="W201" i="1" s="1"/>
  <c r="V120" i="1"/>
  <c r="X120" i="1" s="1"/>
  <c r="V131" i="1"/>
  <c r="W131" i="1" s="1"/>
  <c r="V200" i="1"/>
  <c r="X200" i="1" s="1"/>
  <c r="V124" i="1"/>
  <c r="X124" i="1" s="1"/>
  <c r="CA240" i="1"/>
  <c r="U240" i="1"/>
  <c r="CD240" i="1"/>
  <c r="BM240" i="1"/>
  <c r="BB240" i="1"/>
  <c r="BX240" i="1"/>
  <c r="S240" i="1"/>
  <c r="CA244" i="1"/>
  <c r="U244" i="1"/>
  <c r="CD244" i="1"/>
  <c r="S244" i="1"/>
  <c r="BX244" i="1"/>
  <c r="BB244" i="1"/>
  <c r="BM244" i="1"/>
  <c r="CA248" i="1"/>
  <c r="U248" i="1"/>
  <c r="CD248" i="1"/>
  <c r="BB248" i="1"/>
  <c r="BX248" i="1"/>
  <c r="S248" i="1"/>
  <c r="BM248" i="1"/>
  <c r="CD255" i="1"/>
  <c r="CA255" i="1"/>
  <c r="U255" i="1"/>
  <c r="BM255" i="1"/>
  <c r="BB255" i="1"/>
  <c r="BX255" i="1"/>
  <c r="S255" i="1"/>
  <c r="CA264" i="1"/>
  <c r="BX264" i="1"/>
  <c r="CD264" i="1"/>
  <c r="BB264" i="1"/>
  <c r="BM264" i="1"/>
  <c r="S264" i="1"/>
  <c r="AQ265" i="1"/>
  <c r="AQ256" i="1"/>
  <c r="AQ252" i="1"/>
  <c r="AQ245" i="1"/>
  <c r="AQ241" i="1"/>
  <c r="V126" i="1"/>
  <c r="X126" i="1" s="1"/>
  <c r="V122" i="1"/>
  <c r="X122" i="1" s="1"/>
  <c r="V199" i="1"/>
  <c r="W199" i="1" s="1"/>
  <c r="V202" i="1"/>
  <c r="U202" i="1"/>
  <c r="CD241" i="1"/>
  <c r="S241" i="1"/>
  <c r="CA241" i="1"/>
  <c r="BX241" i="1"/>
  <c r="BM241" i="1"/>
  <c r="BB241" i="1"/>
  <c r="CD245" i="1"/>
  <c r="S245" i="1"/>
  <c r="CA245" i="1"/>
  <c r="BB245" i="1"/>
  <c r="BX245" i="1"/>
  <c r="BM245" i="1"/>
  <c r="CD252" i="1"/>
  <c r="BB252" i="1"/>
  <c r="CA252" i="1"/>
  <c r="U252" i="1"/>
  <c r="S252" i="1"/>
  <c r="BX252" i="1"/>
  <c r="BM252" i="1"/>
  <c r="CD256" i="1"/>
  <c r="CA256" i="1"/>
  <c r="BB256" i="1"/>
  <c r="BM256" i="1"/>
  <c r="S256" i="1"/>
  <c r="BX256" i="1"/>
  <c r="CA265" i="1"/>
  <c r="S265" i="1"/>
  <c r="CD265" i="1"/>
  <c r="BM265" i="1"/>
  <c r="BB265" i="1"/>
  <c r="BX265" i="1"/>
  <c r="AQ264" i="1"/>
  <c r="AQ255" i="1"/>
  <c r="AQ248" i="1"/>
  <c r="AQ244" i="1"/>
  <c r="AQ240" i="1"/>
  <c r="V102" i="1"/>
  <c r="X102" i="1" s="1"/>
  <c r="X220" i="1"/>
  <c r="W220" i="1"/>
  <c r="W203" i="1"/>
  <c r="X203" i="1"/>
  <c r="X204" i="1"/>
  <c r="W204" i="1"/>
  <c r="W208" i="1"/>
  <c r="X208" i="1"/>
  <c r="AA233" i="1"/>
  <c r="Z233" i="1"/>
  <c r="Y233" i="1"/>
  <c r="BW233" i="1"/>
  <c r="BL233" i="1"/>
  <c r="BL231" i="1"/>
  <c r="AA231" i="1"/>
  <c r="Z231" i="1"/>
  <c r="BW231" i="1"/>
  <c r="Y231" i="1"/>
  <c r="CD242" i="1"/>
  <c r="U242" i="1"/>
  <c r="CA242" i="1"/>
  <c r="S242" i="1"/>
  <c r="V242" i="1"/>
  <c r="BM242" i="1"/>
  <c r="BX242" i="1"/>
  <c r="BB242" i="1"/>
  <c r="BX246" i="1"/>
  <c r="CD246" i="1"/>
  <c r="U246" i="1"/>
  <c r="CA246" i="1"/>
  <c r="S246" i="1"/>
  <c r="BM246" i="1"/>
  <c r="V246" i="1"/>
  <c r="BB246" i="1"/>
  <c r="CA253" i="1"/>
  <c r="BX253" i="1"/>
  <c r="CD253" i="1"/>
  <c r="S253" i="1"/>
  <c r="BB253" i="1"/>
  <c r="BM253" i="1"/>
  <c r="CD262" i="1"/>
  <c r="CA262" i="1"/>
  <c r="BB262" i="1"/>
  <c r="BM262" i="1"/>
  <c r="S262" i="1"/>
  <c r="BX262" i="1"/>
  <c r="AQ263" i="1"/>
  <c r="AQ254" i="1"/>
  <c r="AQ247" i="1"/>
  <c r="AQ243" i="1"/>
  <c r="AQ239" i="1"/>
  <c r="V185" i="1"/>
  <c r="X185" i="1" s="1"/>
  <c r="AA227" i="1"/>
  <c r="BW227" i="1"/>
  <c r="Y227" i="1"/>
  <c r="BL227" i="1"/>
  <c r="Z227" i="1"/>
  <c r="BW235" i="1"/>
  <c r="BL235" i="1"/>
  <c r="Y235" i="1"/>
  <c r="AA235" i="1"/>
  <c r="Z235" i="1"/>
  <c r="BW232" i="1"/>
  <c r="BL232" i="1"/>
  <c r="Y232" i="1"/>
  <c r="AA232" i="1"/>
  <c r="Z232" i="1"/>
  <c r="BL234" i="1"/>
  <c r="AA234" i="1"/>
  <c r="Z234" i="1"/>
  <c r="Y234" i="1"/>
  <c r="BW234" i="1"/>
  <c r="CC237" i="1"/>
  <c r="BA237" i="1"/>
  <c r="AD237" i="1"/>
  <c r="BZ237" i="1"/>
  <c r="AB237" i="1"/>
  <c r="AC237" i="1"/>
  <c r="BL230" i="1"/>
  <c r="BW230" i="1"/>
  <c r="AA230" i="1"/>
  <c r="Z230" i="1"/>
  <c r="Y230" i="1"/>
  <c r="X214" i="1"/>
  <c r="W214" i="1"/>
  <c r="BA236" i="1"/>
  <c r="AD236" i="1"/>
  <c r="BZ236" i="1"/>
  <c r="AC236" i="1"/>
  <c r="CC236" i="1"/>
  <c r="AB236" i="1"/>
  <c r="BW225" i="1"/>
  <c r="BL225" i="1"/>
  <c r="AA225" i="1"/>
  <c r="Z225" i="1"/>
  <c r="Y225" i="1"/>
  <c r="BM239" i="1"/>
  <c r="CD239" i="1"/>
  <c r="CA239" i="1"/>
  <c r="U239" i="1"/>
  <c r="BB239" i="1"/>
  <c r="S239" i="1"/>
  <c r="BX239" i="1"/>
  <c r="U243" i="1"/>
  <c r="BM243" i="1"/>
  <c r="CD243" i="1"/>
  <c r="CA243" i="1"/>
  <c r="S243" i="1"/>
  <c r="BX243" i="1"/>
  <c r="BB243" i="1"/>
  <c r="U247" i="1"/>
  <c r="BM247" i="1"/>
  <c r="CD247" i="1"/>
  <c r="CA247" i="1"/>
  <c r="BB247" i="1"/>
  <c r="BX247" i="1"/>
  <c r="S247" i="1"/>
  <c r="CD254" i="1"/>
  <c r="BM254" i="1"/>
  <c r="U254" i="1"/>
  <c r="CA254" i="1"/>
  <c r="BX254" i="1"/>
  <c r="S254" i="1"/>
  <c r="V254" i="1"/>
  <c r="BB254" i="1"/>
  <c r="CD263" i="1"/>
  <c r="S263" i="1"/>
  <c r="CA263" i="1"/>
  <c r="BX263" i="1"/>
  <c r="BB263" i="1"/>
  <c r="BM263" i="1"/>
  <c r="AQ262" i="1"/>
  <c r="AQ253" i="1"/>
  <c r="AQ246" i="1"/>
  <c r="AQ242" i="1"/>
  <c r="V187" i="1"/>
  <c r="W187" i="1" s="1"/>
  <c r="BL224" i="1"/>
  <c r="Z224" i="1"/>
  <c r="Y224" i="1"/>
  <c r="BW224" i="1"/>
  <c r="AA224" i="1"/>
  <c r="W205" i="1"/>
  <c r="X205" i="1"/>
  <c r="AF238" i="1"/>
  <c r="AE238" i="1"/>
  <c r="CC229" i="1"/>
  <c r="AD229" i="1"/>
  <c r="AB229" i="1"/>
  <c r="BZ229" i="1"/>
  <c r="BA229" i="1"/>
  <c r="AC229" i="1"/>
  <c r="CA142" i="1"/>
  <c r="CD142" i="1"/>
  <c r="BB142" i="1"/>
  <c r="BM142" i="1"/>
  <c r="S142" i="1"/>
  <c r="BX142" i="1"/>
  <c r="AQ142" i="1"/>
  <c r="CA146" i="1"/>
  <c r="CD146" i="1"/>
  <c r="S146" i="1"/>
  <c r="BM146" i="1"/>
  <c r="BB146" i="1"/>
  <c r="BX146" i="1"/>
  <c r="AQ146" i="1"/>
  <c r="CD150" i="1"/>
  <c r="S150" i="1"/>
  <c r="CA150" i="1"/>
  <c r="BX150" i="1"/>
  <c r="BM150" i="1"/>
  <c r="BB150" i="1"/>
  <c r="AQ150" i="1"/>
  <c r="S159" i="1"/>
  <c r="CD159" i="1"/>
  <c r="CA159" i="1"/>
  <c r="BM159" i="1"/>
  <c r="BX159" i="1"/>
  <c r="BB159" i="1"/>
  <c r="AQ159" i="1"/>
  <c r="CD163" i="1"/>
  <c r="S163" i="1"/>
  <c r="CA163" i="1"/>
  <c r="BX163" i="1"/>
  <c r="BM163" i="1"/>
  <c r="BB163" i="1"/>
  <c r="AQ163" i="1"/>
  <c r="CD178" i="1"/>
  <c r="CA178" i="1"/>
  <c r="BB178" i="1"/>
  <c r="BX178" i="1"/>
  <c r="BM178" i="1"/>
  <c r="AQ178" i="1"/>
  <c r="CD132" i="1"/>
  <c r="CA132" i="1"/>
  <c r="BB132" i="1"/>
  <c r="BX132" i="1"/>
  <c r="BM132" i="1"/>
  <c r="S132" i="1"/>
  <c r="AQ132" i="1"/>
  <c r="CD136" i="1"/>
  <c r="CA136" i="1"/>
  <c r="S136" i="1"/>
  <c r="BX136" i="1"/>
  <c r="BM136" i="1"/>
  <c r="BB136" i="1"/>
  <c r="AQ136" i="1"/>
  <c r="W126" i="1"/>
  <c r="V114" i="1"/>
  <c r="U114" i="1"/>
  <c r="V108" i="1"/>
  <c r="U108" i="1"/>
  <c r="V172" i="1"/>
  <c r="X186" i="1"/>
  <c r="W186" i="1"/>
  <c r="W129" i="1"/>
  <c r="X129" i="1"/>
  <c r="V125" i="1"/>
  <c r="U125" i="1"/>
  <c r="W200" i="1"/>
  <c r="CD143" i="1"/>
  <c r="CA143" i="1"/>
  <c r="BM143" i="1"/>
  <c r="AQ143" i="1"/>
  <c r="BB143" i="1"/>
  <c r="BX143" i="1"/>
  <c r="S143" i="1"/>
  <c r="CD147" i="1"/>
  <c r="BB147" i="1"/>
  <c r="S147" i="1"/>
  <c r="CA147" i="1"/>
  <c r="BM147" i="1"/>
  <c r="BX147" i="1"/>
  <c r="AQ147" i="1"/>
  <c r="BM151" i="1"/>
  <c r="CD151" i="1"/>
  <c r="CA151" i="1"/>
  <c r="S151" i="1"/>
  <c r="BX151" i="1"/>
  <c r="BB151" i="1"/>
  <c r="AQ151" i="1"/>
  <c r="CD160" i="1"/>
  <c r="CA160" i="1"/>
  <c r="S160" i="1"/>
  <c r="BM160" i="1"/>
  <c r="BB160" i="1"/>
  <c r="BX160" i="1"/>
  <c r="AQ160" i="1"/>
  <c r="CA164" i="1"/>
  <c r="BB164" i="1"/>
  <c r="CD164" i="1"/>
  <c r="S164" i="1"/>
  <c r="BX164" i="1"/>
  <c r="BM164" i="1"/>
  <c r="AQ164" i="1"/>
  <c r="S177" i="1"/>
  <c r="CD177" i="1"/>
  <c r="CA177" i="1"/>
  <c r="BM177" i="1"/>
  <c r="BX177" i="1"/>
  <c r="BB177" i="1"/>
  <c r="AQ177" i="1"/>
  <c r="CD133" i="1"/>
  <c r="CA133" i="1"/>
  <c r="BM133" i="1"/>
  <c r="BX133" i="1"/>
  <c r="BB133" i="1"/>
  <c r="S133" i="1"/>
  <c r="AQ133" i="1"/>
  <c r="CD137" i="1"/>
  <c r="CA137" i="1"/>
  <c r="BB137" i="1"/>
  <c r="BM137" i="1"/>
  <c r="BX137" i="1"/>
  <c r="S137" i="1"/>
  <c r="AQ137" i="1"/>
  <c r="V168" i="1"/>
  <c r="U168" i="1"/>
  <c r="V158" i="1"/>
  <c r="U158" i="1"/>
  <c r="V139" i="1"/>
  <c r="U139" i="1"/>
  <c r="V130" i="1"/>
  <c r="U130" i="1"/>
  <c r="V128" i="1"/>
  <c r="V116" i="1"/>
  <c r="V110" i="1"/>
  <c r="V105" i="1"/>
  <c r="V197" i="1"/>
  <c r="U197" i="1"/>
  <c r="V176" i="1"/>
  <c r="V174" i="1"/>
  <c r="U174" i="1"/>
  <c r="V84" i="1"/>
  <c r="U84" i="1"/>
  <c r="V169" i="1"/>
  <c r="V119" i="1"/>
  <c r="U119" i="1"/>
  <c r="V115" i="1"/>
  <c r="U115" i="1"/>
  <c r="V113" i="1"/>
  <c r="U113" i="1"/>
  <c r="V196" i="1"/>
  <c r="X194" i="1"/>
  <c r="W194" i="1"/>
  <c r="V192" i="1"/>
  <c r="V175" i="1"/>
  <c r="U175" i="1"/>
  <c r="V173" i="1"/>
  <c r="CD140" i="1"/>
  <c r="CA140" i="1"/>
  <c r="S140" i="1"/>
  <c r="BX140" i="1"/>
  <c r="AQ140" i="1"/>
  <c r="BM140" i="1"/>
  <c r="BB140" i="1"/>
  <c r="CD144" i="1"/>
  <c r="S144" i="1"/>
  <c r="CA144" i="1"/>
  <c r="BM144" i="1"/>
  <c r="BB144" i="1"/>
  <c r="BX144" i="1"/>
  <c r="AQ144" i="1"/>
  <c r="CD148" i="1"/>
  <c r="CA148" i="1"/>
  <c r="S148" i="1"/>
  <c r="BM148" i="1"/>
  <c r="BX148" i="1"/>
  <c r="BB148" i="1"/>
  <c r="AQ148" i="1"/>
  <c r="S152" i="1"/>
  <c r="CD152" i="1"/>
  <c r="CA152" i="1"/>
  <c r="U152" i="1"/>
  <c r="BB152" i="1"/>
  <c r="BX152" i="1"/>
  <c r="BM152" i="1"/>
  <c r="AQ152" i="1"/>
  <c r="CA161" i="1"/>
  <c r="CD161" i="1"/>
  <c r="S161" i="1"/>
  <c r="BM161" i="1"/>
  <c r="BB161" i="1"/>
  <c r="BX161" i="1"/>
  <c r="AQ161" i="1"/>
  <c r="CD165" i="1"/>
  <c r="S165" i="1"/>
  <c r="CA165" i="1"/>
  <c r="BX165" i="1"/>
  <c r="BB165" i="1"/>
  <c r="BM165" i="1"/>
  <c r="AQ165" i="1"/>
  <c r="CD134" i="1"/>
  <c r="CA134" i="1"/>
  <c r="BM134" i="1"/>
  <c r="BX134" i="1"/>
  <c r="BB134" i="1"/>
  <c r="S134" i="1"/>
  <c r="AQ134" i="1"/>
  <c r="CA138" i="1"/>
  <c r="CD138" i="1"/>
  <c r="BM138" i="1"/>
  <c r="S138" i="1"/>
  <c r="BX138" i="1"/>
  <c r="BB138" i="1"/>
  <c r="AQ138" i="1"/>
  <c r="V166" i="1"/>
  <c r="U166" i="1"/>
  <c r="V155" i="1"/>
  <c r="U155" i="1"/>
  <c r="V118" i="1"/>
  <c r="V184" i="1"/>
  <c r="V157" i="1"/>
  <c r="U157" i="1"/>
  <c r="V156" i="1"/>
  <c r="V154" i="1"/>
  <c r="V127" i="1"/>
  <c r="U127" i="1"/>
  <c r="V123" i="1"/>
  <c r="U123" i="1"/>
  <c r="V107" i="1"/>
  <c r="U107" i="1"/>
  <c r="X198" i="1"/>
  <c r="W198" i="1"/>
  <c r="CD141" i="1"/>
  <c r="CA141" i="1"/>
  <c r="BB141" i="1"/>
  <c r="BM141" i="1"/>
  <c r="BX141" i="1"/>
  <c r="S141" i="1"/>
  <c r="AQ141" i="1"/>
  <c r="S145" i="1"/>
  <c r="CD145" i="1"/>
  <c r="CA145" i="1"/>
  <c r="BB145" i="1"/>
  <c r="BX145" i="1"/>
  <c r="BM145" i="1"/>
  <c r="AQ145" i="1"/>
  <c r="CA149" i="1"/>
  <c r="CD149" i="1"/>
  <c r="S149" i="1"/>
  <c r="BM149" i="1"/>
  <c r="BB149" i="1"/>
  <c r="AQ149" i="1"/>
  <c r="BX149" i="1"/>
  <c r="CA153" i="1"/>
  <c r="S153" i="1"/>
  <c r="BM153" i="1"/>
  <c r="CD153" i="1"/>
  <c r="BB153" i="1"/>
  <c r="AQ153" i="1"/>
  <c r="BX153" i="1"/>
  <c r="S162" i="1"/>
  <c r="CD162" i="1"/>
  <c r="CA162" i="1"/>
  <c r="AQ162" i="1"/>
  <c r="BM162" i="1"/>
  <c r="BB162" i="1"/>
  <c r="BX162" i="1"/>
  <c r="CD135" i="1"/>
  <c r="CA135" i="1"/>
  <c r="U135" i="1"/>
  <c r="BB135" i="1"/>
  <c r="BX135" i="1"/>
  <c r="BM135" i="1"/>
  <c r="AQ135" i="1"/>
  <c r="S135" i="1"/>
  <c r="V97" i="1"/>
  <c r="W97" i="1" s="1"/>
  <c r="V170" i="1"/>
  <c r="U170" i="1"/>
  <c r="X195" i="1"/>
  <c r="W195" i="1"/>
  <c r="V189" i="1"/>
  <c r="V167" i="1"/>
  <c r="U167" i="1"/>
  <c r="V121" i="1"/>
  <c r="U121" i="1"/>
  <c r="V117" i="1"/>
  <c r="U117" i="1"/>
  <c r="V109" i="1"/>
  <c r="U109" i="1"/>
  <c r="X190" i="1"/>
  <c r="W190" i="1"/>
  <c r="X188" i="1"/>
  <c r="W188" i="1"/>
  <c r="V90" i="1"/>
  <c r="U90" i="1"/>
  <c r="V103" i="1"/>
  <c r="U103" i="1"/>
  <c r="V88" i="1"/>
  <c r="X101" i="1"/>
  <c r="W101" i="1"/>
  <c r="V100" i="1"/>
  <c r="U100" i="1"/>
  <c r="V98" i="1"/>
  <c r="V89" i="1"/>
  <c r="V99" i="1"/>
  <c r="U99" i="1"/>
  <c r="V104" i="1"/>
  <c r="U104" i="1"/>
  <c r="V96" i="1"/>
  <c r="U96" i="1"/>
  <c r="V171" i="1"/>
  <c r="W171" i="1" s="1"/>
  <c r="V87" i="1"/>
  <c r="V85" i="1"/>
  <c r="X85" i="1" s="1"/>
  <c r="V86" i="1"/>
  <c r="X86" i="1" s="1"/>
  <c r="V82" i="1"/>
  <c r="X82" i="1" s="1"/>
  <c r="V83" i="1"/>
  <c r="W83" i="1" s="1"/>
  <c r="U81" i="1"/>
  <c r="X81" i="1"/>
  <c r="W81" i="1"/>
  <c r="V80" i="1"/>
  <c r="V75" i="1"/>
  <c r="V53" i="1"/>
  <c r="W53" i="1" s="1"/>
  <c r="U54" i="1"/>
  <c r="X54" i="1"/>
  <c r="W54" i="1"/>
  <c r="V49" i="1"/>
  <c r="X49" i="1" s="1"/>
  <c r="V51" i="1"/>
  <c r="X51" i="1" s="1"/>
  <c r="V50" i="1"/>
  <c r="V52" i="1"/>
  <c r="V45" i="1"/>
  <c r="W45" i="1" s="1"/>
  <c r="V43" i="1"/>
  <c r="W43" i="1" s="1"/>
  <c r="V48" i="1"/>
  <c r="V46" i="1"/>
  <c r="V47" i="1"/>
  <c r="V42" i="1"/>
  <c r="V44" i="1"/>
  <c r="V41" i="1"/>
  <c r="X36" i="1"/>
  <c r="W36" i="1"/>
  <c r="U36" i="1"/>
  <c r="U35" i="1"/>
  <c r="X35" i="1"/>
  <c r="W35" i="1"/>
  <c r="V34" i="1"/>
  <c r="V76" i="1"/>
  <c r="V32" i="1"/>
  <c r="X32" i="1" s="1"/>
  <c r="V30" i="1"/>
  <c r="V31" i="1"/>
  <c r="V77" i="1"/>
  <c r="V26" i="1"/>
  <c r="V25" i="1"/>
  <c r="V24" i="1"/>
  <c r="V20" i="1"/>
  <c r="X20" i="1" s="1"/>
  <c r="V21" i="1"/>
  <c r="V18" i="1"/>
  <c r="W18" i="1" s="1"/>
  <c r="V19" i="1"/>
  <c r="V14" i="1"/>
  <c r="W14" i="1" s="1"/>
  <c r="V11" i="1"/>
  <c r="X11" i="1" s="1"/>
  <c r="V13" i="1"/>
  <c r="V6" i="1"/>
  <c r="X6" i="1" s="1"/>
  <c r="V7" i="1"/>
  <c r="V5" i="1"/>
  <c r="W60" i="1" l="1"/>
  <c r="X60" i="1"/>
  <c r="V92" i="1"/>
  <c r="BL207" i="1"/>
  <c r="Y207" i="1"/>
  <c r="AA207" i="1"/>
  <c r="Z207" i="1"/>
  <c r="X191" i="1"/>
  <c r="W191" i="1"/>
  <c r="W61" i="1"/>
  <c r="X61" i="1"/>
  <c r="X106" i="1"/>
  <c r="W106" i="1"/>
  <c r="X131" i="1"/>
  <c r="AA206" i="1"/>
  <c r="Z206" i="1"/>
  <c r="BL206" i="1"/>
  <c r="Y206" i="1"/>
  <c r="X62" i="1"/>
  <c r="W62" i="1"/>
  <c r="X63" i="1"/>
  <c r="W63" i="1"/>
  <c r="W56" i="1"/>
  <c r="X56" i="1"/>
  <c r="X199" i="1"/>
  <c r="V58" i="1"/>
  <c r="U58" i="1"/>
  <c r="V57" i="1"/>
  <c r="U57" i="1"/>
  <c r="V71" i="1"/>
  <c r="U71" i="1"/>
  <c r="V67" i="1"/>
  <c r="U67" i="1"/>
  <c r="W55" i="1"/>
  <c r="X55" i="1"/>
  <c r="X193" i="1"/>
  <c r="W185" i="1"/>
  <c r="X187" i="1"/>
  <c r="W102" i="1"/>
  <c r="Z102" i="1" s="1"/>
  <c r="W124" i="1"/>
  <c r="BL124" i="1" s="1"/>
  <c r="V3" i="1"/>
  <c r="U3" i="1"/>
  <c r="V4" i="1"/>
  <c r="U4" i="1"/>
  <c r="W120" i="1"/>
  <c r="W122" i="1"/>
  <c r="Z122" i="1" s="1"/>
  <c r="X201" i="1"/>
  <c r="X97" i="1"/>
  <c r="V240" i="1"/>
  <c r="X240" i="1" s="1"/>
  <c r="W254" i="1"/>
  <c r="X254" i="1"/>
  <c r="V239" i="1"/>
  <c r="AE236" i="1"/>
  <c r="AF236" i="1"/>
  <c r="AF237" i="1"/>
  <c r="AE237" i="1"/>
  <c r="V253" i="1"/>
  <c r="U253" i="1"/>
  <c r="X246" i="1"/>
  <c r="W246" i="1"/>
  <c r="AB233" i="1"/>
  <c r="AC233" i="1"/>
  <c r="CC233" i="1"/>
  <c r="BA233" i="1"/>
  <c r="AD233" i="1"/>
  <c r="BZ233" i="1"/>
  <c r="Z203" i="1"/>
  <c r="BW203" i="1"/>
  <c r="Y203" i="1"/>
  <c r="BL203" i="1"/>
  <c r="AA203" i="1"/>
  <c r="V252" i="1"/>
  <c r="V241" i="1"/>
  <c r="U241" i="1"/>
  <c r="V248" i="1"/>
  <c r="V244" i="1"/>
  <c r="W240" i="1"/>
  <c r="Z205" i="1"/>
  <c r="Y205" i="1"/>
  <c r="BL205" i="1"/>
  <c r="AA205" i="1"/>
  <c r="BW205" i="1"/>
  <c r="CC225" i="1"/>
  <c r="BA225" i="1"/>
  <c r="AD225" i="1"/>
  <c r="BZ225" i="1"/>
  <c r="AB225" i="1"/>
  <c r="AC225" i="1"/>
  <c r="AC232" i="1"/>
  <c r="CC232" i="1"/>
  <c r="AB232" i="1"/>
  <c r="AD232" i="1"/>
  <c r="BA232" i="1"/>
  <c r="BZ232" i="1"/>
  <c r="V262" i="1"/>
  <c r="U262" i="1"/>
  <c r="BL220" i="1"/>
  <c r="Z220" i="1"/>
  <c r="Y220" i="1"/>
  <c r="BW220" i="1"/>
  <c r="AA220" i="1"/>
  <c r="V245" i="1"/>
  <c r="U245" i="1"/>
  <c r="V255" i="1"/>
  <c r="AF229" i="1"/>
  <c r="AE229" i="1"/>
  <c r="BW206" i="1"/>
  <c r="AD224" i="1"/>
  <c r="AB224" i="1"/>
  <c r="BZ224" i="1"/>
  <c r="BA224" i="1"/>
  <c r="CC224" i="1"/>
  <c r="AC224" i="1"/>
  <c r="V263" i="1"/>
  <c r="U263" i="1"/>
  <c r="BL214" i="1"/>
  <c r="AA214" i="1"/>
  <c r="Y214" i="1"/>
  <c r="BW214" i="1"/>
  <c r="Z214" i="1"/>
  <c r="AB230" i="1"/>
  <c r="BZ230" i="1"/>
  <c r="BA230" i="1"/>
  <c r="CC230" i="1"/>
  <c r="AC230" i="1"/>
  <c r="AD230" i="1"/>
  <c r="CC234" i="1"/>
  <c r="BZ234" i="1"/>
  <c r="AD234" i="1"/>
  <c r="AC234" i="1"/>
  <c r="BA234" i="1"/>
  <c r="AB234" i="1"/>
  <c r="BZ235" i="1"/>
  <c r="CC235" i="1"/>
  <c r="BA235" i="1"/>
  <c r="AC235" i="1"/>
  <c r="AD235" i="1"/>
  <c r="AB235" i="1"/>
  <c r="AB227" i="1"/>
  <c r="AD227" i="1"/>
  <c r="CC227" i="1"/>
  <c r="AC227" i="1"/>
  <c r="BZ227" i="1"/>
  <c r="BA227" i="1"/>
  <c r="X242" i="1"/>
  <c r="W242" i="1"/>
  <c r="BZ231" i="1"/>
  <c r="AB231" i="1"/>
  <c r="BA231" i="1"/>
  <c r="CC231" i="1"/>
  <c r="AD231" i="1"/>
  <c r="AC231" i="1"/>
  <c r="Y208" i="1"/>
  <c r="BL208" i="1"/>
  <c r="BW208" i="1"/>
  <c r="AA208" i="1"/>
  <c r="Z208" i="1"/>
  <c r="BW207" i="1"/>
  <c r="V265" i="1"/>
  <c r="U265" i="1"/>
  <c r="W202" i="1"/>
  <c r="X202" i="1"/>
  <c r="V264" i="1"/>
  <c r="U264" i="1"/>
  <c r="V247" i="1"/>
  <c r="V243" i="1"/>
  <c r="BW204" i="1"/>
  <c r="AA204" i="1"/>
  <c r="Z204" i="1"/>
  <c r="Y204" i="1"/>
  <c r="BL204" i="1"/>
  <c r="V256" i="1"/>
  <c r="U256" i="1"/>
  <c r="BW201" i="1"/>
  <c r="Z201" i="1"/>
  <c r="BL201" i="1"/>
  <c r="AA201" i="1"/>
  <c r="Y201" i="1"/>
  <c r="Y188" i="1"/>
  <c r="BL188" i="1"/>
  <c r="BW188" i="1"/>
  <c r="AA188" i="1"/>
  <c r="Z188" i="1"/>
  <c r="X189" i="1"/>
  <c r="W189" i="1"/>
  <c r="W170" i="1"/>
  <c r="X170" i="1"/>
  <c r="V135" i="1"/>
  <c r="V141" i="1"/>
  <c r="U141" i="1"/>
  <c r="W123" i="1"/>
  <c r="X123" i="1"/>
  <c r="X156" i="1"/>
  <c r="W156" i="1"/>
  <c r="X118" i="1"/>
  <c r="W118" i="1"/>
  <c r="X166" i="1"/>
  <c r="W166" i="1"/>
  <c r="V165" i="1"/>
  <c r="U165" i="1"/>
  <c r="V152" i="1"/>
  <c r="X175" i="1"/>
  <c r="W175" i="1"/>
  <c r="X196" i="1"/>
  <c r="W196" i="1"/>
  <c r="W115" i="1"/>
  <c r="X115" i="1"/>
  <c r="X176" i="1"/>
  <c r="W176" i="1"/>
  <c r="X110" i="1"/>
  <c r="W110" i="1"/>
  <c r="W130" i="1"/>
  <c r="X130" i="1"/>
  <c r="X158" i="1"/>
  <c r="W158" i="1"/>
  <c r="V177" i="1"/>
  <c r="U177" i="1"/>
  <c r="V147" i="1"/>
  <c r="U147" i="1"/>
  <c r="W125" i="1"/>
  <c r="X125" i="1"/>
  <c r="Z131" i="1"/>
  <c r="Y131" i="1"/>
  <c r="AA131" i="1"/>
  <c r="BL131" i="1"/>
  <c r="BW131" i="1"/>
  <c r="BW187" i="1"/>
  <c r="AA187" i="1"/>
  <c r="Z187" i="1"/>
  <c r="Y187" i="1"/>
  <c r="BL187" i="1"/>
  <c r="W109" i="1"/>
  <c r="BL109" i="1" s="1"/>
  <c r="X109" i="1"/>
  <c r="W121" i="1"/>
  <c r="X121" i="1"/>
  <c r="Y195" i="1"/>
  <c r="BL195" i="1"/>
  <c r="AA195" i="1"/>
  <c r="Z195" i="1"/>
  <c r="BW195" i="1"/>
  <c r="V149" i="1"/>
  <c r="U149" i="1"/>
  <c r="V144" i="1"/>
  <c r="U144" i="1"/>
  <c r="X192" i="1"/>
  <c r="W192" i="1"/>
  <c r="W84" i="1"/>
  <c r="X84" i="1"/>
  <c r="X116" i="1"/>
  <c r="W116" i="1"/>
  <c r="Z200" i="1"/>
  <c r="BL200" i="1"/>
  <c r="BW200" i="1"/>
  <c r="Y200" i="1"/>
  <c r="AA200" i="1"/>
  <c r="Z186" i="1"/>
  <c r="Y186" i="1"/>
  <c r="BL186" i="1"/>
  <c r="BW186" i="1"/>
  <c r="AA186" i="1"/>
  <c r="X114" i="1"/>
  <c r="W114" i="1"/>
  <c r="BW126" i="1"/>
  <c r="Z126" i="1"/>
  <c r="BL126" i="1"/>
  <c r="Y126" i="1"/>
  <c r="AA126" i="1"/>
  <c r="V159" i="1"/>
  <c r="U159" i="1"/>
  <c r="Z190" i="1"/>
  <c r="Y190" i="1"/>
  <c r="BL190" i="1"/>
  <c r="BW190" i="1"/>
  <c r="AA190" i="1"/>
  <c r="V162" i="1"/>
  <c r="U162" i="1"/>
  <c r="V153" i="1"/>
  <c r="U153" i="1"/>
  <c r="W107" i="1"/>
  <c r="BL107" i="1" s="1"/>
  <c r="X107" i="1"/>
  <c r="X127" i="1"/>
  <c r="W127" i="1"/>
  <c r="W157" i="1"/>
  <c r="X157" i="1"/>
  <c r="X155" i="1"/>
  <c r="W155" i="1"/>
  <c r="V134" i="1"/>
  <c r="U134" i="1"/>
  <c r="X173" i="1"/>
  <c r="W173" i="1"/>
  <c r="Y194" i="1"/>
  <c r="BL194" i="1"/>
  <c r="BW194" i="1"/>
  <c r="AA194" i="1"/>
  <c r="Z194" i="1"/>
  <c r="X113" i="1"/>
  <c r="W113" i="1"/>
  <c r="W119" i="1"/>
  <c r="X119" i="1"/>
  <c r="X197" i="1"/>
  <c r="W197" i="1"/>
  <c r="W128" i="1"/>
  <c r="X128" i="1"/>
  <c r="X139" i="1"/>
  <c r="W139" i="1"/>
  <c r="W168" i="1"/>
  <c r="X168" i="1"/>
  <c r="V137" i="1"/>
  <c r="U137" i="1"/>
  <c r="V133" i="1"/>
  <c r="U133" i="1"/>
  <c r="V160" i="1"/>
  <c r="U160" i="1"/>
  <c r="V151" i="1"/>
  <c r="U151" i="1"/>
  <c r="V143" i="1"/>
  <c r="U143" i="1"/>
  <c r="AA129" i="1"/>
  <c r="Z129" i="1"/>
  <c r="BL129" i="1"/>
  <c r="Y129" i="1"/>
  <c r="BW129" i="1"/>
  <c r="AA122" i="1"/>
  <c r="BW122" i="1"/>
  <c r="V146" i="1"/>
  <c r="U146" i="1"/>
  <c r="V142" i="1"/>
  <c r="U142" i="1"/>
  <c r="X117" i="1"/>
  <c r="W117" i="1"/>
  <c r="W167" i="1"/>
  <c r="X167" i="1"/>
  <c r="AA120" i="1"/>
  <c r="BW120" i="1"/>
  <c r="Z120" i="1"/>
  <c r="Y120" i="1"/>
  <c r="BL120" i="1"/>
  <c r="V145" i="1"/>
  <c r="U145" i="1"/>
  <c r="Z198" i="1"/>
  <c r="BL198" i="1"/>
  <c r="Y198" i="1"/>
  <c r="BW198" i="1"/>
  <c r="AA198" i="1"/>
  <c r="X154" i="1"/>
  <c r="W154" i="1"/>
  <c r="X184" i="1"/>
  <c r="W184" i="1"/>
  <c r="V138" i="1"/>
  <c r="U138" i="1"/>
  <c r="V161" i="1"/>
  <c r="U161" i="1"/>
  <c r="V148" i="1"/>
  <c r="U148" i="1"/>
  <c r="V140" i="1"/>
  <c r="U140" i="1"/>
  <c r="X169" i="1"/>
  <c r="W169" i="1"/>
  <c r="W174" i="1"/>
  <c r="X174" i="1"/>
  <c r="BW193" i="1"/>
  <c r="AA193" i="1"/>
  <c r="Z193" i="1"/>
  <c r="Y193" i="1"/>
  <c r="BL193" i="1"/>
  <c r="W105" i="1"/>
  <c r="X105" i="1"/>
  <c r="AA185" i="1"/>
  <c r="Z185" i="1"/>
  <c r="Y185" i="1"/>
  <c r="BL185" i="1"/>
  <c r="BW185" i="1"/>
  <c r="V164" i="1"/>
  <c r="U164" i="1"/>
  <c r="X172" i="1"/>
  <c r="W172" i="1"/>
  <c r="Y199" i="1"/>
  <c r="BW199" i="1"/>
  <c r="AA199" i="1"/>
  <c r="Z199" i="1"/>
  <c r="BL199" i="1"/>
  <c r="X108" i="1"/>
  <c r="W108" i="1"/>
  <c r="BL108" i="1" s="1"/>
  <c r="V136" i="1"/>
  <c r="U136" i="1"/>
  <c r="V132" i="1"/>
  <c r="U132" i="1"/>
  <c r="V163" i="1"/>
  <c r="U163" i="1"/>
  <c r="V150" i="1"/>
  <c r="U150" i="1"/>
  <c r="X96" i="1"/>
  <c r="W96" i="1"/>
  <c r="X104" i="1"/>
  <c r="W104" i="1"/>
  <c r="X98" i="1"/>
  <c r="W98" i="1"/>
  <c r="AA102" i="1"/>
  <c r="X88" i="1"/>
  <c r="W88" i="1"/>
  <c r="W103" i="1"/>
  <c r="X103" i="1"/>
  <c r="X99" i="1"/>
  <c r="W99" i="1"/>
  <c r="X100" i="1"/>
  <c r="W100" i="1"/>
  <c r="BW97" i="1"/>
  <c r="Y97" i="1"/>
  <c r="BL97" i="1"/>
  <c r="AA97" i="1"/>
  <c r="Z97" i="1"/>
  <c r="W89" i="1"/>
  <c r="X89" i="1"/>
  <c r="BW101" i="1"/>
  <c r="Y101" i="1"/>
  <c r="Z101" i="1"/>
  <c r="BL101" i="1"/>
  <c r="AA101" i="1"/>
  <c r="X90" i="1"/>
  <c r="W90" i="1"/>
  <c r="X171" i="1"/>
  <c r="BL171" i="1"/>
  <c r="AA171" i="1"/>
  <c r="Z171" i="1"/>
  <c r="BW171" i="1"/>
  <c r="Y171" i="1"/>
  <c r="W86" i="1"/>
  <c r="BL86" i="1" s="1"/>
  <c r="W87" i="1"/>
  <c r="BL87" i="1" s="1"/>
  <c r="X87" i="1"/>
  <c r="W85" i="1"/>
  <c r="W82" i="1"/>
  <c r="AA82" i="1" s="1"/>
  <c r="X83" i="1"/>
  <c r="X45" i="1"/>
  <c r="AA83" i="1"/>
  <c r="Z83" i="1"/>
  <c r="BW83" i="1"/>
  <c r="Y83" i="1"/>
  <c r="BL83" i="1"/>
  <c r="BL81" i="1"/>
  <c r="AA81" i="1"/>
  <c r="Z81" i="1"/>
  <c r="BW81" i="1"/>
  <c r="Y81" i="1"/>
  <c r="X80" i="1"/>
  <c r="W80" i="1"/>
  <c r="X53" i="1"/>
  <c r="X75" i="1"/>
  <c r="W75" i="1"/>
  <c r="W49" i="1"/>
  <c r="AA49" i="1" s="1"/>
  <c r="Y54" i="1"/>
  <c r="AA54" i="1"/>
  <c r="Z54" i="1"/>
  <c r="BL54" i="1"/>
  <c r="BW54" i="1"/>
  <c r="W51" i="1"/>
  <c r="Z51" i="1" s="1"/>
  <c r="AA53" i="1"/>
  <c r="Z53" i="1"/>
  <c r="BW53" i="1"/>
  <c r="Y53" i="1"/>
  <c r="BL53" i="1"/>
  <c r="X43" i="1"/>
  <c r="X52" i="1"/>
  <c r="W52" i="1"/>
  <c r="X50" i="1"/>
  <c r="W50" i="1"/>
  <c r="X47" i="1"/>
  <c r="W47" i="1"/>
  <c r="X46" i="1"/>
  <c r="W46" i="1"/>
  <c r="X48" i="1"/>
  <c r="W48" i="1"/>
  <c r="AA45" i="1"/>
  <c r="Z45" i="1"/>
  <c r="BW45" i="1"/>
  <c r="Y45" i="1"/>
  <c r="BL45" i="1"/>
  <c r="X41" i="1"/>
  <c r="W41" i="1"/>
  <c r="X44" i="1"/>
  <c r="W44" i="1"/>
  <c r="AA43" i="1"/>
  <c r="Z43" i="1"/>
  <c r="BW43" i="1"/>
  <c r="Y43" i="1"/>
  <c r="BL43" i="1"/>
  <c r="X42" i="1"/>
  <c r="W42" i="1"/>
  <c r="BL36" i="1"/>
  <c r="AA36" i="1"/>
  <c r="Z36" i="1"/>
  <c r="BW36" i="1"/>
  <c r="Y36" i="1"/>
  <c r="BL35" i="1"/>
  <c r="AA35" i="1"/>
  <c r="Z35" i="1"/>
  <c r="Y35" i="1"/>
  <c r="BW35" i="1"/>
  <c r="X34" i="1"/>
  <c r="W34" i="1"/>
  <c r="W76" i="1"/>
  <c r="X76" i="1"/>
  <c r="W32" i="1"/>
  <c r="X31" i="1"/>
  <c r="W31" i="1"/>
  <c r="BL31" i="1" s="1"/>
  <c r="X30" i="1"/>
  <c r="W30" i="1"/>
  <c r="W77" i="1"/>
  <c r="X77" i="1"/>
  <c r="X18" i="1"/>
  <c r="X26" i="1"/>
  <c r="W26" i="1"/>
  <c r="X24" i="1"/>
  <c r="W24" i="1"/>
  <c r="X25" i="1"/>
  <c r="W25" i="1"/>
  <c r="W20" i="1"/>
  <c r="BL20" i="1" s="1"/>
  <c r="W21" i="1"/>
  <c r="X21" i="1"/>
  <c r="X14" i="1"/>
  <c r="X19" i="1"/>
  <c r="W19" i="1"/>
  <c r="Y18" i="1"/>
  <c r="AA18" i="1"/>
  <c r="BW18" i="1"/>
  <c r="Z18" i="1"/>
  <c r="BL18" i="1"/>
  <c r="W11" i="1"/>
  <c r="Y11" i="1" s="1"/>
  <c r="X13" i="1"/>
  <c r="W13" i="1"/>
  <c r="AA14" i="1"/>
  <c r="Z14" i="1"/>
  <c r="Y14" i="1"/>
  <c r="BW14" i="1"/>
  <c r="BL14" i="1"/>
  <c r="W6" i="1"/>
  <c r="Y6" i="1" s="1"/>
  <c r="X5" i="1"/>
  <c r="W5" i="1"/>
  <c r="X7" i="1"/>
  <c r="W7" i="1"/>
  <c r="BL122" i="1" l="1"/>
  <c r="AD206" i="1"/>
  <c r="AC206" i="1"/>
  <c r="AB206" i="1"/>
  <c r="BA206" i="1"/>
  <c r="Y122" i="1"/>
  <c r="AA106" i="1"/>
  <c r="Z106" i="1"/>
  <c r="Y106" i="1"/>
  <c r="BL106" i="1"/>
  <c r="X92" i="1"/>
  <c r="W92" i="1"/>
  <c r="BL61" i="1"/>
  <c r="BW61" i="1"/>
  <c r="Z61" i="1"/>
  <c r="Y61" i="1"/>
  <c r="AA61" i="1"/>
  <c r="AC207" i="1"/>
  <c r="BA207" i="1"/>
  <c r="AB207" i="1"/>
  <c r="AD207" i="1"/>
  <c r="AA124" i="1"/>
  <c r="BW191" i="1"/>
  <c r="AA191" i="1"/>
  <c r="CC191" i="1" s="1"/>
  <c r="Z191" i="1"/>
  <c r="Y191" i="1"/>
  <c r="BL191" i="1"/>
  <c r="BL60" i="1"/>
  <c r="Z60" i="1"/>
  <c r="AA60" i="1"/>
  <c r="BW60" i="1"/>
  <c r="Y60" i="1"/>
  <c r="AA55" i="1"/>
  <c r="Z55" i="1"/>
  <c r="BL55" i="1"/>
  <c r="BW55" i="1"/>
  <c r="Y55" i="1"/>
  <c r="W71" i="1"/>
  <c r="X71" i="1"/>
  <c r="W57" i="1"/>
  <c r="X57" i="1"/>
  <c r="BL63" i="1"/>
  <c r="AA63" i="1"/>
  <c r="Z63" i="1"/>
  <c r="Y63" i="1"/>
  <c r="W67" i="1"/>
  <c r="X67" i="1"/>
  <c r="W58" i="1"/>
  <c r="X58" i="1"/>
  <c r="BL62" i="1"/>
  <c r="AA62" i="1"/>
  <c r="Z62" i="1"/>
  <c r="Y62" i="1"/>
  <c r="BW56" i="1"/>
  <c r="AA56" i="1"/>
  <c r="CC56" i="1" s="1"/>
  <c r="BL56" i="1"/>
  <c r="Z56" i="1"/>
  <c r="Y56" i="1"/>
  <c r="BL102" i="1"/>
  <c r="Y102" i="1"/>
  <c r="BW102" i="1"/>
  <c r="BW124" i="1"/>
  <c r="Y124" i="1"/>
  <c r="Z124" i="1"/>
  <c r="CC55" i="1"/>
  <c r="Y32" i="1"/>
  <c r="BL32" i="1"/>
  <c r="W4" i="1"/>
  <c r="X4" i="1"/>
  <c r="Z85" i="1"/>
  <c r="BL85" i="1"/>
  <c r="W3" i="1"/>
  <c r="X3" i="1"/>
  <c r="W256" i="1"/>
  <c r="X256" i="1"/>
  <c r="CC204" i="1"/>
  <c r="AC204" i="1"/>
  <c r="AD204" i="1"/>
  <c r="BZ204" i="1"/>
  <c r="BA204" i="1"/>
  <c r="AB204" i="1"/>
  <c r="BA208" i="1"/>
  <c r="AD208" i="1"/>
  <c r="AC208" i="1"/>
  <c r="AB208" i="1"/>
  <c r="BZ208" i="1"/>
  <c r="CC208" i="1"/>
  <c r="AF227" i="1"/>
  <c r="AE227" i="1"/>
  <c r="AF224" i="1"/>
  <c r="AE224" i="1"/>
  <c r="BZ206" i="1"/>
  <c r="CC206" i="1"/>
  <c r="X255" i="1"/>
  <c r="W255" i="1"/>
  <c r="AE232" i="1"/>
  <c r="AF232" i="1"/>
  <c r="AA240" i="1"/>
  <c r="BW240" i="1"/>
  <c r="Y240" i="1"/>
  <c r="BL240" i="1"/>
  <c r="Z240" i="1"/>
  <c r="W241" i="1"/>
  <c r="X241" i="1"/>
  <c r="AE233" i="1"/>
  <c r="AF233" i="1"/>
  <c r="X253" i="1"/>
  <c r="W253" i="1"/>
  <c r="W264" i="1"/>
  <c r="X264" i="1"/>
  <c r="X265" i="1"/>
  <c r="W265" i="1"/>
  <c r="AF231" i="1"/>
  <c r="AE231" i="1"/>
  <c r="W262" i="1"/>
  <c r="X262" i="1"/>
  <c r="W244" i="1"/>
  <c r="X244" i="1"/>
  <c r="W252" i="1"/>
  <c r="X252" i="1"/>
  <c r="AA246" i="1"/>
  <c r="Y246" i="1"/>
  <c r="Z246" i="1"/>
  <c r="BL246" i="1"/>
  <c r="BW246" i="1"/>
  <c r="X239" i="1"/>
  <c r="W239" i="1"/>
  <c r="X243" i="1"/>
  <c r="W243" i="1"/>
  <c r="BZ207" i="1"/>
  <c r="CC207" i="1"/>
  <c r="AA242" i="1"/>
  <c r="Y242" i="1"/>
  <c r="Z242" i="1"/>
  <c r="BL242" i="1"/>
  <c r="BW242" i="1"/>
  <c r="AF230" i="1"/>
  <c r="AE230" i="1"/>
  <c r="X263" i="1"/>
  <c r="W263" i="1"/>
  <c r="X245" i="1"/>
  <c r="W245" i="1"/>
  <c r="W248" i="1"/>
  <c r="X248" i="1"/>
  <c r="AD203" i="1"/>
  <c r="BA203" i="1"/>
  <c r="AC203" i="1"/>
  <c r="BZ203" i="1"/>
  <c r="CC203" i="1"/>
  <c r="AB203" i="1"/>
  <c r="BA201" i="1"/>
  <c r="AC201" i="1"/>
  <c r="CC201" i="1"/>
  <c r="AB201" i="1"/>
  <c r="AD201" i="1"/>
  <c r="BZ201" i="1"/>
  <c r="X247" i="1"/>
  <c r="W247" i="1"/>
  <c r="BL202" i="1"/>
  <c r="Y202" i="1"/>
  <c r="BW202" i="1"/>
  <c r="AA202" i="1"/>
  <c r="Z202" i="1"/>
  <c r="AF235" i="1"/>
  <c r="AE235" i="1"/>
  <c r="AF234" i="1"/>
  <c r="AE234" i="1"/>
  <c r="BZ214" i="1"/>
  <c r="AB214" i="1"/>
  <c r="BA214" i="1"/>
  <c r="CC214" i="1"/>
  <c r="AC214" i="1"/>
  <c r="AD214" i="1"/>
  <c r="BA220" i="1"/>
  <c r="CC220" i="1"/>
  <c r="AC220" i="1"/>
  <c r="AD220" i="1"/>
  <c r="AB220" i="1"/>
  <c r="BZ220" i="1"/>
  <c r="AE225" i="1"/>
  <c r="AF225" i="1"/>
  <c r="BZ205" i="1"/>
  <c r="CC205" i="1"/>
  <c r="AB205" i="1"/>
  <c r="AD205" i="1"/>
  <c r="BA205" i="1"/>
  <c r="AC205" i="1"/>
  <c r="BW254" i="1"/>
  <c r="AA254" i="1"/>
  <c r="Y254" i="1"/>
  <c r="Z254" i="1"/>
  <c r="BL254" i="1"/>
  <c r="BW108" i="1"/>
  <c r="Z108" i="1"/>
  <c r="AA108" i="1"/>
  <c r="BA108" i="1" s="1"/>
  <c r="Y108" i="1"/>
  <c r="AB199" i="1"/>
  <c r="BZ199" i="1"/>
  <c r="AC199" i="1"/>
  <c r="AD199" i="1"/>
  <c r="CC199" i="1"/>
  <c r="BA199" i="1"/>
  <c r="BL174" i="1"/>
  <c r="Y174" i="1"/>
  <c r="AA174" i="1"/>
  <c r="Z174" i="1"/>
  <c r="BW174" i="1"/>
  <c r="W140" i="1"/>
  <c r="X140" i="1"/>
  <c r="X161" i="1"/>
  <c r="W161" i="1"/>
  <c r="BW167" i="1"/>
  <c r="Z167" i="1"/>
  <c r="Y167" i="1"/>
  <c r="BL167" i="1"/>
  <c r="AA167" i="1"/>
  <c r="X142" i="1"/>
  <c r="W142" i="1"/>
  <c r="BA129" i="1"/>
  <c r="AB129" i="1"/>
  <c r="AC129" i="1"/>
  <c r="CC129" i="1"/>
  <c r="BZ129" i="1"/>
  <c r="AD129" i="1"/>
  <c r="W151" i="1"/>
  <c r="X151" i="1"/>
  <c r="W133" i="1"/>
  <c r="X133" i="1"/>
  <c r="AA168" i="1"/>
  <c r="BW168" i="1"/>
  <c r="Z168" i="1"/>
  <c r="Y168" i="1"/>
  <c r="BL168" i="1"/>
  <c r="BL128" i="1"/>
  <c r="Z128" i="1"/>
  <c r="Y128" i="1"/>
  <c r="AA128" i="1"/>
  <c r="BW128" i="1"/>
  <c r="BL119" i="1"/>
  <c r="Z119" i="1"/>
  <c r="Y119" i="1"/>
  <c r="AA119" i="1"/>
  <c r="BW119" i="1"/>
  <c r="AB194" i="1"/>
  <c r="BZ194" i="1"/>
  <c r="AC194" i="1"/>
  <c r="AD194" i="1"/>
  <c r="CC194" i="1"/>
  <c r="BA194" i="1"/>
  <c r="Z173" i="1"/>
  <c r="Y173" i="1"/>
  <c r="AA173" i="1"/>
  <c r="BW173" i="1"/>
  <c r="BL173" i="1"/>
  <c r="BW155" i="1"/>
  <c r="Z155" i="1"/>
  <c r="Y155" i="1"/>
  <c r="BL155" i="1"/>
  <c r="AA155" i="1"/>
  <c r="BL127" i="1"/>
  <c r="BW127" i="1"/>
  <c r="Z127" i="1"/>
  <c r="Y127" i="1"/>
  <c r="AA127" i="1"/>
  <c r="AC190" i="1"/>
  <c r="AD190" i="1"/>
  <c r="CC190" i="1"/>
  <c r="BA190" i="1"/>
  <c r="AB190" i="1"/>
  <c r="BZ190" i="1"/>
  <c r="BL114" i="1"/>
  <c r="BW114" i="1"/>
  <c r="Z114" i="1"/>
  <c r="Y114" i="1"/>
  <c r="AA114" i="1"/>
  <c r="AB186" i="1"/>
  <c r="BZ186" i="1"/>
  <c r="AC186" i="1"/>
  <c r="AD186" i="1"/>
  <c r="CC186" i="1"/>
  <c r="BA186" i="1"/>
  <c r="X149" i="1"/>
  <c r="W149" i="1"/>
  <c r="AB195" i="1"/>
  <c r="BZ195" i="1"/>
  <c r="AC195" i="1"/>
  <c r="AD195" i="1"/>
  <c r="CC195" i="1"/>
  <c r="BA195" i="1"/>
  <c r="BL121" i="1"/>
  <c r="AA121" i="1"/>
  <c r="BW121" i="1"/>
  <c r="Z121" i="1"/>
  <c r="Y121" i="1"/>
  <c r="W147" i="1"/>
  <c r="X147" i="1"/>
  <c r="Z115" i="1"/>
  <c r="BL115" i="1"/>
  <c r="BW115" i="1"/>
  <c r="Y115" i="1"/>
  <c r="AA115" i="1"/>
  <c r="BL166" i="1"/>
  <c r="AA166" i="1"/>
  <c r="BW166" i="1"/>
  <c r="Z166" i="1"/>
  <c r="Y166" i="1"/>
  <c r="Y156" i="1"/>
  <c r="BW156" i="1"/>
  <c r="AA156" i="1"/>
  <c r="BL156" i="1"/>
  <c r="Z156" i="1"/>
  <c r="BW170" i="1"/>
  <c r="BL170" i="1"/>
  <c r="AA170" i="1"/>
  <c r="Z170" i="1"/>
  <c r="Y170" i="1"/>
  <c r="AC188" i="1"/>
  <c r="AD188" i="1"/>
  <c r="CC188" i="1"/>
  <c r="BA188" i="1"/>
  <c r="AB188" i="1"/>
  <c r="BZ188" i="1"/>
  <c r="X150" i="1"/>
  <c r="W150" i="1"/>
  <c r="W132" i="1"/>
  <c r="X132" i="1"/>
  <c r="BL105" i="1"/>
  <c r="BW105" i="1"/>
  <c r="Z105" i="1"/>
  <c r="Y105" i="1"/>
  <c r="AA105" i="1"/>
  <c r="AC193" i="1"/>
  <c r="AD193" i="1"/>
  <c r="CC193" i="1"/>
  <c r="BA193" i="1"/>
  <c r="AB193" i="1"/>
  <c r="BZ193" i="1"/>
  <c r="Y169" i="1"/>
  <c r="BL169" i="1"/>
  <c r="Z169" i="1"/>
  <c r="BW169" i="1"/>
  <c r="AA169" i="1"/>
  <c r="Y154" i="1"/>
  <c r="BW154" i="1"/>
  <c r="BL154" i="1"/>
  <c r="Z154" i="1"/>
  <c r="AA154" i="1"/>
  <c r="X145" i="1"/>
  <c r="W145" i="1"/>
  <c r="BW117" i="1"/>
  <c r="Z117" i="1"/>
  <c r="BL117" i="1"/>
  <c r="Y117" i="1"/>
  <c r="AA117" i="1"/>
  <c r="AB122" i="1"/>
  <c r="AC122" i="1"/>
  <c r="CC122" i="1"/>
  <c r="BZ122" i="1"/>
  <c r="AD122" i="1"/>
  <c r="BA122" i="1"/>
  <c r="BL139" i="1"/>
  <c r="AA139" i="1"/>
  <c r="Z139" i="1"/>
  <c r="BW139" i="1"/>
  <c r="Y139" i="1"/>
  <c r="BL197" i="1"/>
  <c r="BW197" i="1"/>
  <c r="Z197" i="1"/>
  <c r="Y197" i="1"/>
  <c r="AA197" i="1"/>
  <c r="BL113" i="1"/>
  <c r="Z113" i="1"/>
  <c r="Y113" i="1"/>
  <c r="AA113" i="1"/>
  <c r="BW113" i="1"/>
  <c r="X153" i="1"/>
  <c r="W153" i="1"/>
  <c r="AC200" i="1"/>
  <c r="AD200" i="1"/>
  <c r="CC200" i="1"/>
  <c r="BA200" i="1"/>
  <c r="AB200" i="1"/>
  <c r="BZ200" i="1"/>
  <c r="Y176" i="1"/>
  <c r="AA176" i="1"/>
  <c r="BL176" i="1"/>
  <c r="Z176" i="1"/>
  <c r="BW176" i="1"/>
  <c r="BL196" i="1"/>
  <c r="BW196" i="1"/>
  <c r="Z196" i="1"/>
  <c r="AA196" i="1"/>
  <c r="Y196" i="1"/>
  <c r="X152" i="1"/>
  <c r="W152" i="1"/>
  <c r="W141" i="1"/>
  <c r="X141" i="1"/>
  <c r="Z189" i="1"/>
  <c r="Y189" i="1"/>
  <c r="BL189" i="1"/>
  <c r="BW189" i="1"/>
  <c r="AA189" i="1"/>
  <c r="X164" i="1"/>
  <c r="W164" i="1"/>
  <c r="X148" i="1"/>
  <c r="W148" i="1"/>
  <c r="W138" i="1"/>
  <c r="X138" i="1"/>
  <c r="AB120" i="1"/>
  <c r="AC120" i="1"/>
  <c r="CC120" i="1"/>
  <c r="BZ120" i="1"/>
  <c r="AD120" i="1"/>
  <c r="BA120" i="1"/>
  <c r="X146" i="1"/>
  <c r="W146" i="1"/>
  <c r="W143" i="1"/>
  <c r="X143" i="1"/>
  <c r="X160" i="1"/>
  <c r="W160" i="1"/>
  <c r="X137" i="1"/>
  <c r="W137" i="1"/>
  <c r="X159" i="1"/>
  <c r="W159" i="1"/>
  <c r="BW106" i="1"/>
  <c r="AA116" i="1"/>
  <c r="Z116" i="1"/>
  <c r="BL116" i="1"/>
  <c r="BW116" i="1"/>
  <c r="Y116" i="1"/>
  <c r="BW84" i="1"/>
  <c r="AA84" i="1"/>
  <c r="Y84" i="1"/>
  <c r="Z84" i="1"/>
  <c r="BL84" i="1"/>
  <c r="X144" i="1"/>
  <c r="W144" i="1"/>
  <c r="AB124" i="1"/>
  <c r="CC124" i="1"/>
  <c r="AC124" i="1"/>
  <c r="AD124" i="1"/>
  <c r="BZ124" i="1"/>
  <c r="BA124" i="1"/>
  <c r="Z109" i="1"/>
  <c r="Y109" i="1"/>
  <c r="BW109" i="1"/>
  <c r="AA109" i="1"/>
  <c r="BA109" i="1" s="1"/>
  <c r="AC187" i="1"/>
  <c r="AD187" i="1"/>
  <c r="CC187" i="1"/>
  <c r="BA187" i="1"/>
  <c r="AB187" i="1"/>
  <c r="BZ187" i="1"/>
  <c r="BZ131" i="1"/>
  <c r="AB131" i="1"/>
  <c r="BA131" i="1"/>
  <c r="AD131" i="1"/>
  <c r="AC131" i="1"/>
  <c r="CC131" i="1"/>
  <c r="BL125" i="1"/>
  <c r="BW125" i="1"/>
  <c r="Y125" i="1"/>
  <c r="AA125" i="1"/>
  <c r="Z125" i="1"/>
  <c r="W177" i="1"/>
  <c r="X177" i="1"/>
  <c r="BL130" i="1"/>
  <c r="Z130" i="1"/>
  <c r="AA130" i="1"/>
  <c r="BW130" i="1"/>
  <c r="Y130" i="1"/>
  <c r="Z118" i="1"/>
  <c r="BL118" i="1"/>
  <c r="Y118" i="1"/>
  <c r="AA118" i="1"/>
  <c r="BW118" i="1"/>
  <c r="W135" i="1"/>
  <c r="X135" i="1"/>
  <c r="W163" i="1"/>
  <c r="X163" i="1"/>
  <c r="X136" i="1"/>
  <c r="W136" i="1"/>
  <c r="BW172" i="1"/>
  <c r="BL172" i="1"/>
  <c r="Y172" i="1"/>
  <c r="AA172" i="1"/>
  <c r="Z172" i="1"/>
  <c r="AB185" i="1"/>
  <c r="BZ185" i="1"/>
  <c r="AC185" i="1"/>
  <c r="AD185" i="1"/>
  <c r="CC185" i="1"/>
  <c r="BA185" i="1"/>
  <c r="AA184" i="1"/>
  <c r="Z184" i="1"/>
  <c r="Y184" i="1"/>
  <c r="BL184" i="1"/>
  <c r="BW184" i="1"/>
  <c r="AB198" i="1"/>
  <c r="BZ198" i="1"/>
  <c r="AC198" i="1"/>
  <c r="AD198" i="1"/>
  <c r="CC198" i="1"/>
  <c r="BA198" i="1"/>
  <c r="W134" i="1"/>
  <c r="X134" i="1"/>
  <c r="BW157" i="1"/>
  <c r="Y157" i="1"/>
  <c r="BL157" i="1"/>
  <c r="AA157" i="1"/>
  <c r="Z157" i="1"/>
  <c r="Z107" i="1"/>
  <c r="Y107" i="1"/>
  <c r="BW107" i="1"/>
  <c r="AA107" i="1"/>
  <c r="BA107" i="1" s="1"/>
  <c r="W162" i="1"/>
  <c r="X162" i="1"/>
  <c r="BZ126" i="1"/>
  <c r="CC126" i="1"/>
  <c r="AB126" i="1"/>
  <c r="BA126" i="1"/>
  <c r="AD126" i="1"/>
  <c r="AC126" i="1"/>
  <c r="AA192" i="1"/>
  <c r="Z192" i="1"/>
  <c r="Y192" i="1"/>
  <c r="BL192" i="1"/>
  <c r="BW192" i="1"/>
  <c r="BW158" i="1"/>
  <c r="Y158" i="1"/>
  <c r="BL158" i="1"/>
  <c r="AA158" i="1"/>
  <c r="Z158" i="1"/>
  <c r="Y110" i="1"/>
  <c r="BL110" i="1"/>
  <c r="BW110" i="1"/>
  <c r="AA110" i="1"/>
  <c r="Z110" i="1"/>
  <c r="BW175" i="1"/>
  <c r="AA175" i="1"/>
  <c r="BL175" i="1"/>
  <c r="Z175" i="1"/>
  <c r="Y175" i="1"/>
  <c r="X165" i="1"/>
  <c r="W165" i="1"/>
  <c r="AA123" i="1"/>
  <c r="BW123" i="1"/>
  <c r="Z123" i="1"/>
  <c r="BL123" i="1"/>
  <c r="Y123" i="1"/>
  <c r="BW104" i="1"/>
  <c r="Y104" i="1"/>
  <c r="BL104" i="1"/>
  <c r="AA104" i="1"/>
  <c r="Z104" i="1"/>
  <c r="AC101" i="1"/>
  <c r="AB101" i="1"/>
  <c r="BZ101" i="1"/>
  <c r="CC101" i="1"/>
  <c r="BA101" i="1"/>
  <c r="AD101" i="1"/>
  <c r="BZ97" i="1"/>
  <c r="CC97" i="1"/>
  <c r="BA97" i="1"/>
  <c r="AD97" i="1"/>
  <c r="AC97" i="1"/>
  <c r="AB97" i="1"/>
  <c r="BW100" i="1"/>
  <c r="Y100" i="1"/>
  <c r="BL100" i="1"/>
  <c r="AA100" i="1"/>
  <c r="Z100" i="1"/>
  <c r="BL103" i="1"/>
  <c r="Z103" i="1"/>
  <c r="Y103" i="1"/>
  <c r="BW103" i="1"/>
  <c r="AA103" i="1"/>
  <c r="BW98" i="1"/>
  <c r="BL98" i="1"/>
  <c r="AA98" i="1"/>
  <c r="Z98" i="1"/>
  <c r="Y98" i="1"/>
  <c r="BW96" i="1"/>
  <c r="AA96" i="1"/>
  <c r="Z96" i="1"/>
  <c r="Y96" i="1"/>
  <c r="BL96" i="1"/>
  <c r="BW90" i="1"/>
  <c r="BL90" i="1"/>
  <c r="AA90" i="1"/>
  <c r="Y90" i="1"/>
  <c r="Z90" i="1"/>
  <c r="AA89" i="1"/>
  <c r="BL89" i="1"/>
  <c r="Y89" i="1"/>
  <c r="Z89" i="1"/>
  <c r="BW89" i="1"/>
  <c r="BL99" i="1"/>
  <c r="Z99" i="1"/>
  <c r="Y99" i="1"/>
  <c r="BW99" i="1"/>
  <c r="AA99" i="1"/>
  <c r="BW88" i="1"/>
  <c r="AA88" i="1"/>
  <c r="Z88" i="1"/>
  <c r="BL88" i="1"/>
  <c r="Y88" i="1"/>
  <c r="AC102" i="1"/>
  <c r="AB102" i="1"/>
  <c r="AD102" i="1"/>
  <c r="CC102" i="1"/>
  <c r="BZ102" i="1"/>
  <c r="BA102" i="1"/>
  <c r="AD171" i="1"/>
  <c r="CC171" i="1"/>
  <c r="AC171" i="1"/>
  <c r="AB171" i="1"/>
  <c r="BZ171" i="1"/>
  <c r="BA171" i="1"/>
  <c r="BW63" i="1"/>
  <c r="BW62" i="1"/>
  <c r="Y86" i="1"/>
  <c r="BW86" i="1"/>
  <c r="Z86" i="1"/>
  <c r="AA86" i="1"/>
  <c r="Y85" i="1"/>
  <c r="BW85" i="1"/>
  <c r="AA85" i="1"/>
  <c r="BA85" i="1" s="1"/>
  <c r="Z87" i="1"/>
  <c r="Y87" i="1"/>
  <c r="AA87" i="1"/>
  <c r="BA87" i="1" s="1"/>
  <c r="BW87" i="1"/>
  <c r="BL82" i="1"/>
  <c r="Y82" i="1"/>
  <c r="Z82" i="1"/>
  <c r="BW82" i="1"/>
  <c r="AD83" i="1"/>
  <c r="CC83" i="1"/>
  <c r="AC83" i="1"/>
  <c r="AB83" i="1"/>
  <c r="BZ83" i="1"/>
  <c r="BA83" i="1"/>
  <c r="AD82" i="1"/>
  <c r="CC82" i="1"/>
  <c r="AC82" i="1"/>
  <c r="AB82" i="1"/>
  <c r="BZ82" i="1"/>
  <c r="BA82" i="1"/>
  <c r="AD81" i="1"/>
  <c r="CC81" i="1"/>
  <c r="AC81" i="1"/>
  <c r="AB81" i="1"/>
  <c r="BZ81" i="1"/>
  <c r="BA81" i="1"/>
  <c r="AA80" i="1"/>
  <c r="Z80" i="1"/>
  <c r="BW80" i="1"/>
  <c r="Y80" i="1"/>
  <c r="BL80" i="1"/>
  <c r="AA75" i="1"/>
  <c r="Z75" i="1"/>
  <c r="BW75" i="1"/>
  <c r="Y75" i="1"/>
  <c r="BL75" i="1"/>
  <c r="BL51" i="1"/>
  <c r="Y51" i="1"/>
  <c r="AA51" i="1"/>
  <c r="BZ51" i="1" s="1"/>
  <c r="BL49" i="1"/>
  <c r="CC61" i="1"/>
  <c r="BZ61" i="1"/>
  <c r="Z49" i="1"/>
  <c r="Y49" i="1"/>
  <c r="BW49" i="1"/>
  <c r="BW51" i="1"/>
  <c r="AD54" i="1"/>
  <c r="CC54" i="1"/>
  <c r="AC54" i="1"/>
  <c r="AB54" i="1"/>
  <c r="BZ54" i="1"/>
  <c r="BA54" i="1"/>
  <c r="AA52" i="1"/>
  <c r="Z52" i="1"/>
  <c r="BW52" i="1"/>
  <c r="Y52" i="1"/>
  <c r="BL52" i="1"/>
  <c r="AA50" i="1"/>
  <c r="Z50" i="1"/>
  <c r="BW50" i="1"/>
  <c r="Y50" i="1"/>
  <c r="BL50" i="1"/>
  <c r="AD53" i="1"/>
  <c r="CC53" i="1"/>
  <c r="AC53" i="1"/>
  <c r="AB53" i="1"/>
  <c r="BZ53" i="1"/>
  <c r="BA53" i="1"/>
  <c r="AD49" i="1"/>
  <c r="CC49" i="1"/>
  <c r="AC49" i="1"/>
  <c r="AB49" i="1"/>
  <c r="BZ49" i="1"/>
  <c r="BA49" i="1"/>
  <c r="AA47" i="1"/>
  <c r="Z47" i="1"/>
  <c r="BW47" i="1"/>
  <c r="Y47" i="1"/>
  <c r="BL47" i="1"/>
  <c r="AA48" i="1"/>
  <c r="Z48" i="1"/>
  <c r="BW48" i="1"/>
  <c r="Y48" i="1"/>
  <c r="BL48" i="1"/>
  <c r="AA46" i="1"/>
  <c r="Z46" i="1"/>
  <c r="BW46" i="1"/>
  <c r="Y46" i="1"/>
  <c r="BL46" i="1"/>
  <c r="AD43" i="1"/>
  <c r="CC43" i="1"/>
  <c r="AC43" i="1"/>
  <c r="AB43" i="1"/>
  <c r="BZ43" i="1"/>
  <c r="BA43" i="1"/>
  <c r="AA44" i="1"/>
  <c r="Z44" i="1"/>
  <c r="BW44" i="1"/>
  <c r="Y44" i="1"/>
  <c r="BL44" i="1"/>
  <c r="AD45" i="1"/>
  <c r="CC45" i="1"/>
  <c r="AC45" i="1"/>
  <c r="AB45" i="1"/>
  <c r="BZ45" i="1"/>
  <c r="BA45" i="1"/>
  <c r="BW42" i="1"/>
  <c r="Y42" i="1"/>
  <c r="AA42" i="1"/>
  <c r="Z42" i="1"/>
  <c r="BL42" i="1"/>
  <c r="AA41" i="1"/>
  <c r="Z41" i="1"/>
  <c r="BW41" i="1"/>
  <c r="Y41" i="1"/>
  <c r="BL41" i="1"/>
  <c r="AD36" i="1"/>
  <c r="CC36" i="1"/>
  <c r="AC36" i="1"/>
  <c r="AB36" i="1"/>
  <c r="BZ36" i="1"/>
  <c r="BA36" i="1"/>
  <c r="AD35" i="1"/>
  <c r="CC35" i="1"/>
  <c r="AC35" i="1"/>
  <c r="AB35" i="1"/>
  <c r="BZ35" i="1"/>
  <c r="BA35" i="1"/>
  <c r="AA34" i="1"/>
  <c r="Z34" i="1"/>
  <c r="BW34" i="1"/>
  <c r="Y34" i="1"/>
  <c r="BL34" i="1"/>
  <c r="AA32" i="1"/>
  <c r="BA32" i="1" s="1"/>
  <c r="BW32" i="1"/>
  <c r="Z32" i="1"/>
  <c r="Y76" i="1"/>
  <c r="BW76" i="1"/>
  <c r="Z76" i="1"/>
  <c r="AA76" i="1"/>
  <c r="BL76" i="1"/>
  <c r="AA30" i="1"/>
  <c r="Z30" i="1"/>
  <c r="BW30" i="1"/>
  <c r="Y30" i="1"/>
  <c r="BL30" i="1"/>
  <c r="AA31" i="1"/>
  <c r="BA31" i="1" s="1"/>
  <c r="Z31" i="1"/>
  <c r="BW31" i="1"/>
  <c r="Y31" i="1"/>
  <c r="BW77" i="1"/>
  <c r="Z77" i="1"/>
  <c r="AA77" i="1"/>
  <c r="Y77" i="1"/>
  <c r="BL77" i="1"/>
  <c r="BW20" i="1"/>
  <c r="Z20" i="1"/>
  <c r="AA26" i="1"/>
  <c r="Z26" i="1"/>
  <c r="BW26" i="1"/>
  <c r="Y26" i="1"/>
  <c r="BL26" i="1"/>
  <c r="Y20" i="1"/>
  <c r="AA24" i="1"/>
  <c r="Z24" i="1"/>
  <c r="BW24" i="1"/>
  <c r="Y24" i="1"/>
  <c r="BL24" i="1"/>
  <c r="AA20" i="1"/>
  <c r="AC20" i="1" s="1"/>
  <c r="AA25" i="1"/>
  <c r="Z25" i="1"/>
  <c r="BW25" i="1"/>
  <c r="Y25" i="1"/>
  <c r="BL25" i="1"/>
  <c r="AA21" i="1"/>
  <c r="Z21" i="1"/>
  <c r="BW21" i="1"/>
  <c r="Y21" i="1"/>
  <c r="BL21" i="1"/>
  <c r="AD18" i="1"/>
  <c r="CC18" i="1"/>
  <c r="AC18" i="1"/>
  <c r="AB18" i="1"/>
  <c r="BZ18" i="1"/>
  <c r="BA18" i="1"/>
  <c r="AA19" i="1"/>
  <c r="Z19" i="1"/>
  <c r="BW19" i="1"/>
  <c r="Y19" i="1"/>
  <c r="BL19" i="1"/>
  <c r="BL11" i="1"/>
  <c r="Z11" i="1"/>
  <c r="BW11" i="1"/>
  <c r="AA11" i="1"/>
  <c r="CC11" i="1" s="1"/>
  <c r="Y13" i="1"/>
  <c r="AA13" i="1"/>
  <c r="Z13" i="1"/>
  <c r="BW13" i="1"/>
  <c r="BL13" i="1"/>
  <c r="AD14" i="1"/>
  <c r="CC14" i="1"/>
  <c r="AC14" i="1"/>
  <c r="AB14" i="1"/>
  <c r="BZ14" i="1"/>
  <c r="BA14" i="1"/>
  <c r="AA6" i="1"/>
  <c r="AD6" i="1" s="1"/>
  <c r="BW6" i="1"/>
  <c r="BL6" i="1"/>
  <c r="Z6" i="1"/>
  <c r="AA5" i="1"/>
  <c r="Z5" i="1"/>
  <c r="Y5" i="1"/>
  <c r="BW5" i="1"/>
  <c r="BL5" i="1"/>
  <c r="AA7" i="1"/>
  <c r="Z7" i="1"/>
  <c r="Y7" i="1"/>
  <c r="BW7" i="1"/>
  <c r="BL7" i="1"/>
  <c r="BV181" i="1"/>
  <c r="BK181" i="1"/>
  <c r="AZ181" i="1"/>
  <c r="R181" i="1"/>
  <c r="BV180" i="1"/>
  <c r="BK180" i="1"/>
  <c r="AZ180" i="1"/>
  <c r="AO180" i="1"/>
  <c r="AM180" i="1"/>
  <c r="AK180" i="1"/>
  <c r="AI180" i="1"/>
  <c r="R180" i="1"/>
  <c r="BV179" i="1"/>
  <c r="BK179" i="1"/>
  <c r="AZ179" i="1"/>
  <c r="AO179" i="1"/>
  <c r="AM179" i="1"/>
  <c r="AK179" i="1"/>
  <c r="AI179" i="1"/>
  <c r="R179" i="1"/>
  <c r="R178" i="1"/>
  <c r="AD60" i="1" l="1"/>
  <c r="AC60" i="1"/>
  <c r="AB60" i="1"/>
  <c r="BA60" i="1"/>
  <c r="BZ191" i="1"/>
  <c r="AF207" i="1"/>
  <c r="AE207" i="1"/>
  <c r="AA92" i="1"/>
  <c r="Y92" i="1"/>
  <c r="BL92" i="1"/>
  <c r="Z92" i="1"/>
  <c r="AD106" i="1"/>
  <c r="AC106" i="1"/>
  <c r="AB106" i="1"/>
  <c r="BA106" i="1"/>
  <c r="AE206" i="1"/>
  <c r="AF206" i="1"/>
  <c r="AC191" i="1"/>
  <c r="AB191" i="1"/>
  <c r="AD191" i="1"/>
  <c r="BA191" i="1"/>
  <c r="AC61" i="1"/>
  <c r="AD61" i="1"/>
  <c r="AB61" i="1"/>
  <c r="BA61" i="1"/>
  <c r="Y67" i="1"/>
  <c r="BL67" i="1"/>
  <c r="AA67" i="1"/>
  <c r="Z67" i="1"/>
  <c r="AD63" i="1"/>
  <c r="AC63" i="1"/>
  <c r="AB63" i="1"/>
  <c r="BA63" i="1"/>
  <c r="BW57" i="1"/>
  <c r="Y57" i="1"/>
  <c r="AA57" i="1"/>
  <c r="BL57" i="1"/>
  <c r="Z57" i="1"/>
  <c r="Z58" i="1"/>
  <c r="BL58" i="1"/>
  <c r="Y58" i="1"/>
  <c r="AA58" i="1"/>
  <c r="BW58" i="1"/>
  <c r="BW71" i="1"/>
  <c r="BL71" i="1"/>
  <c r="Z71" i="1"/>
  <c r="Y71" i="1"/>
  <c r="AA71" i="1"/>
  <c r="AC56" i="1"/>
  <c r="AB56" i="1"/>
  <c r="AD56" i="1"/>
  <c r="BA56" i="1"/>
  <c r="AC62" i="1"/>
  <c r="AB62" i="1"/>
  <c r="AD62" i="1"/>
  <c r="BA62" i="1"/>
  <c r="AD55" i="1"/>
  <c r="AC55" i="1"/>
  <c r="AB55" i="1"/>
  <c r="BA55" i="1"/>
  <c r="BZ56" i="1"/>
  <c r="BZ55" i="1"/>
  <c r="BL3" i="1"/>
  <c r="Z3" i="1"/>
  <c r="AA3" i="1"/>
  <c r="Y3" i="1"/>
  <c r="BW3" i="1"/>
  <c r="BL4" i="1"/>
  <c r="AA4" i="1"/>
  <c r="Z4" i="1"/>
  <c r="BW4" i="1"/>
  <c r="Y4" i="1"/>
  <c r="AC86" i="1"/>
  <c r="BA86" i="1"/>
  <c r="CC254" i="1"/>
  <c r="BZ254" i="1"/>
  <c r="AD254" i="1"/>
  <c r="AC254" i="1"/>
  <c r="BA254" i="1"/>
  <c r="AB254" i="1"/>
  <c r="AF205" i="1"/>
  <c r="AE205" i="1"/>
  <c r="AF220" i="1"/>
  <c r="AE220" i="1"/>
  <c r="AE214" i="1"/>
  <c r="AF214" i="1"/>
  <c r="AE203" i="1"/>
  <c r="AF203" i="1"/>
  <c r="BL243" i="1"/>
  <c r="BW243" i="1"/>
  <c r="Z243" i="1"/>
  <c r="Y243" i="1"/>
  <c r="AA243" i="1"/>
  <c r="AC246" i="1"/>
  <c r="BA246" i="1"/>
  <c r="AB246" i="1"/>
  <c r="CC246" i="1"/>
  <c r="BZ246" i="1"/>
  <c r="AD246" i="1"/>
  <c r="Z244" i="1"/>
  <c r="BL244" i="1"/>
  <c r="AA244" i="1"/>
  <c r="BW244" i="1"/>
  <c r="Y244" i="1"/>
  <c r="BW264" i="1"/>
  <c r="AA264" i="1"/>
  <c r="BL264" i="1"/>
  <c r="Z264" i="1"/>
  <c r="Y264" i="1"/>
  <c r="BL263" i="1"/>
  <c r="AA263" i="1"/>
  <c r="Y263" i="1"/>
  <c r="BW263" i="1"/>
  <c r="Z263" i="1"/>
  <c r="CC242" i="1"/>
  <c r="BZ242" i="1"/>
  <c r="AD242" i="1"/>
  <c r="AC242" i="1"/>
  <c r="BA242" i="1"/>
  <c r="AB242" i="1"/>
  <c r="BL265" i="1"/>
  <c r="Z265" i="1"/>
  <c r="AA265" i="1"/>
  <c r="Y265" i="1"/>
  <c r="BW265" i="1"/>
  <c r="AA253" i="1"/>
  <c r="BL253" i="1"/>
  <c r="Z253" i="1"/>
  <c r="Y253" i="1"/>
  <c r="BW253" i="1"/>
  <c r="AE201" i="1"/>
  <c r="AF201" i="1"/>
  <c r="Y248" i="1"/>
  <c r="BW248" i="1"/>
  <c r="AA248" i="1"/>
  <c r="Z248" i="1"/>
  <c r="BL248" i="1"/>
  <c r="Y239" i="1"/>
  <c r="BW239" i="1"/>
  <c r="AA239" i="1"/>
  <c r="BL239" i="1"/>
  <c r="Z239" i="1"/>
  <c r="Z252" i="1"/>
  <c r="Y252" i="1"/>
  <c r="BL252" i="1"/>
  <c r="BW252" i="1"/>
  <c r="AA252" i="1"/>
  <c r="BW262" i="1"/>
  <c r="AA262" i="1"/>
  <c r="Y262" i="1"/>
  <c r="Z262" i="1"/>
  <c r="BL262" i="1"/>
  <c r="Z241" i="1"/>
  <c r="Y241" i="1"/>
  <c r="BW241" i="1"/>
  <c r="AA241" i="1"/>
  <c r="BL241" i="1"/>
  <c r="Z255" i="1"/>
  <c r="AA255" i="1"/>
  <c r="Y255" i="1"/>
  <c r="BL255" i="1"/>
  <c r="BW255" i="1"/>
  <c r="AF208" i="1"/>
  <c r="AE208" i="1"/>
  <c r="CC202" i="1"/>
  <c r="BA202" i="1"/>
  <c r="AD202" i="1"/>
  <c r="BZ202" i="1"/>
  <c r="AB202" i="1"/>
  <c r="AC202" i="1"/>
  <c r="BL247" i="1"/>
  <c r="BW247" i="1"/>
  <c r="Z247" i="1"/>
  <c r="Y247" i="1"/>
  <c r="AA247" i="1"/>
  <c r="Z245" i="1"/>
  <c r="Y245" i="1"/>
  <c r="BW245" i="1"/>
  <c r="AA245" i="1"/>
  <c r="BL245" i="1"/>
  <c r="BA240" i="1"/>
  <c r="AC240" i="1"/>
  <c r="CC240" i="1"/>
  <c r="AB240" i="1"/>
  <c r="AD240" i="1"/>
  <c r="BZ240" i="1"/>
  <c r="AE204" i="1"/>
  <c r="AF204" i="1"/>
  <c r="BW256" i="1"/>
  <c r="Y256" i="1"/>
  <c r="AA256" i="1"/>
  <c r="BL256" i="1"/>
  <c r="Z256" i="1"/>
  <c r="BL137" i="1"/>
  <c r="AA137" i="1"/>
  <c r="BW137" i="1"/>
  <c r="Z137" i="1"/>
  <c r="Y137" i="1"/>
  <c r="AB189" i="1"/>
  <c r="BZ189" i="1"/>
  <c r="AC189" i="1"/>
  <c r="AD189" i="1"/>
  <c r="CC189" i="1"/>
  <c r="BA189" i="1"/>
  <c r="AB113" i="1"/>
  <c r="CC113" i="1"/>
  <c r="BZ113" i="1"/>
  <c r="AD113" i="1"/>
  <c r="BA113" i="1"/>
  <c r="AC113" i="1"/>
  <c r="AD197" i="1"/>
  <c r="BA197" i="1"/>
  <c r="AC197" i="1"/>
  <c r="AB197" i="1"/>
  <c r="BZ197" i="1"/>
  <c r="CC197" i="1"/>
  <c r="BZ117" i="1"/>
  <c r="CC117" i="1"/>
  <c r="BA117" i="1"/>
  <c r="AD117" i="1"/>
  <c r="AB117" i="1"/>
  <c r="AC117" i="1"/>
  <c r="BA169" i="1"/>
  <c r="BZ169" i="1"/>
  <c r="AB169" i="1"/>
  <c r="CC169" i="1"/>
  <c r="AC169" i="1"/>
  <c r="AD169" i="1"/>
  <c r="AF188" i="1"/>
  <c r="AE188" i="1"/>
  <c r="BZ170" i="1"/>
  <c r="CC170" i="1"/>
  <c r="AB170" i="1"/>
  <c r="AD170" i="1"/>
  <c r="BA170" i="1"/>
  <c r="AC170" i="1"/>
  <c r="AF190" i="1"/>
  <c r="AE190" i="1"/>
  <c r="AD119" i="1"/>
  <c r="AB119" i="1"/>
  <c r="AC119" i="1"/>
  <c r="BZ119" i="1"/>
  <c r="CC119" i="1"/>
  <c r="BA119" i="1"/>
  <c r="BW142" i="1"/>
  <c r="BL142" i="1"/>
  <c r="Z142" i="1"/>
  <c r="Y142" i="1"/>
  <c r="AA142" i="1"/>
  <c r="AC184" i="1"/>
  <c r="AD184" i="1"/>
  <c r="CC184" i="1"/>
  <c r="BA184" i="1"/>
  <c r="AB184" i="1"/>
  <c r="BZ184" i="1"/>
  <c r="AC172" i="1"/>
  <c r="AD172" i="1"/>
  <c r="AB172" i="1"/>
  <c r="BZ172" i="1"/>
  <c r="CC172" i="1"/>
  <c r="BA172" i="1"/>
  <c r="AF122" i="1"/>
  <c r="AE122" i="1"/>
  <c r="BA154" i="1"/>
  <c r="CC154" i="1"/>
  <c r="AC154" i="1"/>
  <c r="AD154" i="1"/>
  <c r="BZ154" i="1"/>
  <c r="AB154" i="1"/>
  <c r="BA105" i="1"/>
  <c r="BZ105" i="1"/>
  <c r="AC105" i="1"/>
  <c r="AB105" i="1"/>
  <c r="CC105" i="1"/>
  <c r="AD105" i="1"/>
  <c r="AD166" i="1"/>
  <c r="BA166" i="1"/>
  <c r="AC166" i="1"/>
  <c r="BZ166" i="1"/>
  <c r="CC166" i="1"/>
  <c r="AB166" i="1"/>
  <c r="BW147" i="1"/>
  <c r="Y147" i="1"/>
  <c r="BL147" i="1"/>
  <c r="AA147" i="1"/>
  <c r="Z147" i="1"/>
  <c r="AF195" i="1"/>
  <c r="AE195" i="1"/>
  <c r="AF186" i="1"/>
  <c r="AE186" i="1"/>
  <c r="AC155" i="1"/>
  <c r="BZ155" i="1"/>
  <c r="CC155" i="1"/>
  <c r="AB155" i="1"/>
  <c r="AD155" i="1"/>
  <c r="BA155" i="1"/>
  <c r="AF194" i="1"/>
  <c r="AE194" i="1"/>
  <c r="BL133" i="1"/>
  <c r="Z133" i="1"/>
  <c r="BW133" i="1"/>
  <c r="Y133" i="1"/>
  <c r="AA133" i="1"/>
  <c r="BW161" i="1"/>
  <c r="Z161" i="1"/>
  <c r="Y161" i="1"/>
  <c r="BL161" i="1"/>
  <c r="AA161" i="1"/>
  <c r="BW162" i="1"/>
  <c r="BL162" i="1"/>
  <c r="AA162" i="1"/>
  <c r="Z162" i="1"/>
  <c r="Y162" i="1"/>
  <c r="Y177" i="1"/>
  <c r="BL177" i="1"/>
  <c r="AA177" i="1"/>
  <c r="BW177" i="1"/>
  <c r="Z177" i="1"/>
  <c r="AF187" i="1"/>
  <c r="AE187" i="1"/>
  <c r="BZ116" i="1"/>
  <c r="AD116" i="1"/>
  <c r="BA116" i="1"/>
  <c r="AB116" i="1"/>
  <c r="AC116" i="1"/>
  <c r="CC116" i="1"/>
  <c r="AA148" i="1"/>
  <c r="BW148" i="1"/>
  <c r="Y148" i="1"/>
  <c r="BL148" i="1"/>
  <c r="Z148" i="1"/>
  <c r="BW165" i="1"/>
  <c r="Z165" i="1"/>
  <c r="Y165" i="1"/>
  <c r="BL165" i="1"/>
  <c r="AA165" i="1"/>
  <c r="BZ110" i="1"/>
  <c r="AD110" i="1"/>
  <c r="AC110" i="1"/>
  <c r="AB110" i="1"/>
  <c r="CC110" i="1"/>
  <c r="BA110" i="1"/>
  <c r="AD107" i="1"/>
  <c r="AC107" i="1"/>
  <c r="BZ107" i="1"/>
  <c r="CC107" i="1"/>
  <c r="AB107" i="1"/>
  <c r="AE124" i="1"/>
  <c r="AF124" i="1"/>
  <c r="Z144" i="1"/>
  <c r="BL144" i="1"/>
  <c r="AA144" i="1"/>
  <c r="BW144" i="1"/>
  <c r="Y144" i="1"/>
  <c r="BL143" i="1"/>
  <c r="Y143" i="1"/>
  <c r="AA143" i="1"/>
  <c r="BW143" i="1"/>
  <c r="Z143" i="1"/>
  <c r="AF120" i="1"/>
  <c r="AE120" i="1"/>
  <c r="BA176" i="1"/>
  <c r="CC176" i="1"/>
  <c r="AC176" i="1"/>
  <c r="AD176" i="1"/>
  <c r="BZ176" i="1"/>
  <c r="AB176" i="1"/>
  <c r="BW153" i="1"/>
  <c r="Y153" i="1"/>
  <c r="BL153" i="1"/>
  <c r="AA153" i="1"/>
  <c r="Z153" i="1"/>
  <c r="BW145" i="1"/>
  <c r="BL145" i="1"/>
  <c r="Y145" i="1"/>
  <c r="Z145" i="1"/>
  <c r="AA145" i="1"/>
  <c r="AF193" i="1"/>
  <c r="AE193" i="1"/>
  <c r="BL132" i="1"/>
  <c r="Y132" i="1"/>
  <c r="Z132" i="1"/>
  <c r="BW132" i="1"/>
  <c r="AA132" i="1"/>
  <c r="BA156" i="1"/>
  <c r="AB156" i="1"/>
  <c r="CC156" i="1"/>
  <c r="AC156" i="1"/>
  <c r="AD156" i="1"/>
  <c r="BZ156" i="1"/>
  <c r="AD115" i="1"/>
  <c r="AB115" i="1"/>
  <c r="AC115" i="1"/>
  <c r="BZ115" i="1"/>
  <c r="CC115" i="1"/>
  <c r="BA115" i="1"/>
  <c r="BA128" i="1"/>
  <c r="AC128" i="1"/>
  <c r="BZ128" i="1"/>
  <c r="CC128" i="1"/>
  <c r="AB128" i="1"/>
  <c r="AD128" i="1"/>
  <c r="BZ168" i="1"/>
  <c r="CC168" i="1"/>
  <c r="AB168" i="1"/>
  <c r="AD168" i="1"/>
  <c r="BA168" i="1"/>
  <c r="AC168" i="1"/>
  <c r="BW151" i="1"/>
  <c r="Y151" i="1"/>
  <c r="BL151" i="1"/>
  <c r="AA151" i="1"/>
  <c r="Z151" i="1"/>
  <c r="CC174" i="1"/>
  <c r="BZ174" i="1"/>
  <c r="AC174" i="1"/>
  <c r="BA174" i="1"/>
  <c r="AB174" i="1"/>
  <c r="AD174" i="1"/>
  <c r="AD157" i="1"/>
  <c r="BA157" i="1"/>
  <c r="AC157" i="1"/>
  <c r="BZ157" i="1"/>
  <c r="CC157" i="1"/>
  <c r="AB157" i="1"/>
  <c r="AF198" i="1"/>
  <c r="AE198" i="1"/>
  <c r="BL136" i="1"/>
  <c r="BW136" i="1"/>
  <c r="Z136" i="1"/>
  <c r="Y136" i="1"/>
  <c r="AA136" i="1"/>
  <c r="BL138" i="1"/>
  <c r="Z138" i="1"/>
  <c r="Y138" i="1"/>
  <c r="AA138" i="1"/>
  <c r="BW138" i="1"/>
  <c r="Y152" i="1"/>
  <c r="BW152" i="1"/>
  <c r="Z152" i="1"/>
  <c r="AA152" i="1"/>
  <c r="BL152" i="1"/>
  <c r="AF200" i="1"/>
  <c r="AE200" i="1"/>
  <c r="AD121" i="1"/>
  <c r="AB121" i="1"/>
  <c r="AC121" i="1"/>
  <c r="BZ121" i="1"/>
  <c r="CC121" i="1"/>
  <c r="BA121" i="1"/>
  <c r="AA149" i="1"/>
  <c r="Z149" i="1"/>
  <c r="BW149" i="1"/>
  <c r="Y149" i="1"/>
  <c r="BL149" i="1"/>
  <c r="BA114" i="1"/>
  <c r="AC114" i="1"/>
  <c r="CC114" i="1"/>
  <c r="BZ114" i="1"/>
  <c r="AD114" i="1"/>
  <c r="AB114" i="1"/>
  <c r="CC108" i="1"/>
  <c r="AC108" i="1"/>
  <c r="AD108" i="1"/>
  <c r="BZ108" i="1"/>
  <c r="AB108" i="1"/>
  <c r="BZ123" i="1"/>
  <c r="CC123" i="1"/>
  <c r="BA123" i="1"/>
  <c r="AD123" i="1"/>
  <c r="AB123" i="1"/>
  <c r="AC123" i="1"/>
  <c r="BL134" i="1"/>
  <c r="Y134" i="1"/>
  <c r="Z134" i="1"/>
  <c r="AA134" i="1"/>
  <c r="BW134" i="1"/>
  <c r="BL135" i="1"/>
  <c r="AA135" i="1"/>
  <c r="Z135" i="1"/>
  <c r="BW135" i="1"/>
  <c r="Y135" i="1"/>
  <c r="AC130" i="1"/>
  <c r="AB130" i="1"/>
  <c r="CC130" i="1"/>
  <c r="BZ130" i="1"/>
  <c r="BA130" i="1"/>
  <c r="AD130" i="1"/>
  <c r="AE131" i="1"/>
  <c r="AF131" i="1"/>
  <c r="AC139" i="1"/>
  <c r="BZ139" i="1"/>
  <c r="CC139" i="1"/>
  <c r="BA139" i="1"/>
  <c r="AD139" i="1"/>
  <c r="AB139" i="1"/>
  <c r="CC175" i="1"/>
  <c r="BA175" i="1"/>
  <c r="AC175" i="1"/>
  <c r="AB175" i="1"/>
  <c r="AD175" i="1"/>
  <c r="BZ175" i="1"/>
  <c r="AC158" i="1"/>
  <c r="BZ158" i="1"/>
  <c r="CC158" i="1"/>
  <c r="AB158" i="1"/>
  <c r="AD158" i="1"/>
  <c r="BA158" i="1"/>
  <c r="AC192" i="1"/>
  <c r="AD192" i="1"/>
  <c r="CC192" i="1"/>
  <c r="BA192" i="1"/>
  <c r="AB192" i="1"/>
  <c r="BZ192" i="1"/>
  <c r="AE126" i="1"/>
  <c r="AF126" i="1"/>
  <c r="AF185" i="1"/>
  <c r="AE185" i="1"/>
  <c r="BW163" i="1"/>
  <c r="Z163" i="1"/>
  <c r="Y163" i="1"/>
  <c r="BL163" i="1"/>
  <c r="AA163" i="1"/>
  <c r="BZ118" i="1"/>
  <c r="AD118" i="1"/>
  <c r="BA118" i="1"/>
  <c r="AB118" i="1"/>
  <c r="AC118" i="1"/>
  <c r="CC118" i="1"/>
  <c r="AB125" i="1"/>
  <c r="BA125" i="1"/>
  <c r="AC125" i="1"/>
  <c r="CC125" i="1"/>
  <c r="BZ125" i="1"/>
  <c r="AD125" i="1"/>
  <c r="BZ109" i="1"/>
  <c r="AC109" i="1"/>
  <c r="AB109" i="1"/>
  <c r="CC109" i="1"/>
  <c r="AD109" i="1"/>
  <c r="AC84" i="1"/>
  <c r="BZ84" i="1"/>
  <c r="CC84" i="1"/>
  <c r="AB84" i="1"/>
  <c r="AD84" i="1"/>
  <c r="BA84" i="1"/>
  <c r="BZ106" i="1"/>
  <c r="CC106" i="1"/>
  <c r="BW159" i="1"/>
  <c r="BL159" i="1"/>
  <c r="AA159" i="1"/>
  <c r="Z159" i="1"/>
  <c r="Y159" i="1"/>
  <c r="BW160" i="1"/>
  <c r="BL160" i="1"/>
  <c r="AA160" i="1"/>
  <c r="Z160" i="1"/>
  <c r="Y160" i="1"/>
  <c r="Z146" i="1"/>
  <c r="AA146" i="1"/>
  <c r="Y146" i="1"/>
  <c r="BW146" i="1"/>
  <c r="BL146" i="1"/>
  <c r="BW164" i="1"/>
  <c r="BL164" i="1"/>
  <c r="AA164" i="1"/>
  <c r="Z164" i="1"/>
  <c r="Y164" i="1"/>
  <c r="BL141" i="1"/>
  <c r="Y141" i="1"/>
  <c r="AA141" i="1"/>
  <c r="BW141" i="1"/>
  <c r="Z141" i="1"/>
  <c r="CC196" i="1"/>
  <c r="AD196" i="1"/>
  <c r="BZ196" i="1"/>
  <c r="BA196" i="1"/>
  <c r="AC196" i="1"/>
  <c r="AB196" i="1"/>
  <c r="BL150" i="1"/>
  <c r="AA150" i="1"/>
  <c r="Z150" i="1"/>
  <c r="BW150" i="1"/>
  <c r="Y150" i="1"/>
  <c r="BZ127" i="1"/>
  <c r="AD127" i="1"/>
  <c r="BA127" i="1"/>
  <c r="AC127" i="1"/>
  <c r="AB127" i="1"/>
  <c r="CC127" i="1"/>
  <c r="BZ173" i="1"/>
  <c r="BA173" i="1"/>
  <c r="AD173" i="1"/>
  <c r="CC173" i="1"/>
  <c r="AB173" i="1"/>
  <c r="AC173" i="1"/>
  <c r="AF129" i="1"/>
  <c r="AE129" i="1"/>
  <c r="BZ167" i="1"/>
  <c r="BA167" i="1"/>
  <c r="AB167" i="1"/>
  <c r="CC167" i="1"/>
  <c r="AC167" i="1"/>
  <c r="AD167" i="1"/>
  <c r="BL140" i="1"/>
  <c r="Z140" i="1"/>
  <c r="Y140" i="1"/>
  <c r="AA140" i="1"/>
  <c r="BW140" i="1"/>
  <c r="AF199" i="1"/>
  <c r="AE199" i="1"/>
  <c r="AF102" i="1"/>
  <c r="AE102" i="1"/>
  <c r="BZ99" i="1"/>
  <c r="BA99" i="1"/>
  <c r="CC99" i="1"/>
  <c r="AC99" i="1"/>
  <c r="AD99" i="1"/>
  <c r="AB99" i="1"/>
  <c r="AB90" i="1"/>
  <c r="AC90" i="1"/>
  <c r="CC90" i="1"/>
  <c r="BA90" i="1"/>
  <c r="AD90" i="1"/>
  <c r="BZ90" i="1"/>
  <c r="AB104" i="1"/>
  <c r="AC104" i="1"/>
  <c r="CC104" i="1"/>
  <c r="BA104" i="1"/>
  <c r="AD104" i="1"/>
  <c r="BZ104" i="1"/>
  <c r="AB89" i="1"/>
  <c r="CC89" i="1"/>
  <c r="AD89" i="1"/>
  <c r="BZ89" i="1"/>
  <c r="BA89" i="1"/>
  <c r="AC89" i="1"/>
  <c r="CC103" i="1"/>
  <c r="AC103" i="1"/>
  <c r="AD103" i="1"/>
  <c r="AB103" i="1"/>
  <c r="BZ103" i="1"/>
  <c r="BA103" i="1"/>
  <c r="AF97" i="1"/>
  <c r="AE97" i="1"/>
  <c r="AF101" i="1"/>
  <c r="AE101" i="1"/>
  <c r="BA88" i="1"/>
  <c r="AB88" i="1"/>
  <c r="AD88" i="1"/>
  <c r="CC88" i="1"/>
  <c r="BZ88" i="1"/>
  <c r="AC88" i="1"/>
  <c r="CC96" i="1"/>
  <c r="AB96" i="1"/>
  <c r="AD96" i="1"/>
  <c r="BA96" i="1"/>
  <c r="BZ96" i="1"/>
  <c r="AC96" i="1"/>
  <c r="AC98" i="1"/>
  <c r="AB98" i="1"/>
  <c r="AD98" i="1"/>
  <c r="CC98" i="1"/>
  <c r="BZ98" i="1"/>
  <c r="BA98" i="1"/>
  <c r="AD100" i="1"/>
  <c r="BZ100" i="1"/>
  <c r="AB100" i="1"/>
  <c r="AC100" i="1"/>
  <c r="CC100" i="1"/>
  <c r="BA100" i="1"/>
  <c r="AD86" i="1"/>
  <c r="AE86" i="1" s="1"/>
  <c r="AE171" i="1"/>
  <c r="AF171" i="1"/>
  <c r="CC63" i="1"/>
  <c r="BZ63" i="1"/>
  <c r="CC62" i="1"/>
  <c r="BZ62" i="1"/>
  <c r="BZ86" i="1"/>
  <c r="CC86" i="1"/>
  <c r="AB86" i="1"/>
  <c r="BZ85" i="1"/>
  <c r="AB85" i="1"/>
  <c r="AC85" i="1"/>
  <c r="CC85" i="1"/>
  <c r="AD85" i="1"/>
  <c r="AF85" i="1" s="1"/>
  <c r="AD87" i="1"/>
  <c r="CC87" i="1"/>
  <c r="AC87" i="1"/>
  <c r="AB87" i="1"/>
  <c r="BZ87" i="1"/>
  <c r="AF82" i="1"/>
  <c r="AE82" i="1"/>
  <c r="AF83" i="1"/>
  <c r="AE83" i="1"/>
  <c r="AF81" i="1"/>
  <c r="AE81" i="1"/>
  <c r="AD80" i="1"/>
  <c r="CC80" i="1"/>
  <c r="AC80" i="1"/>
  <c r="AB80" i="1"/>
  <c r="BZ80" i="1"/>
  <c r="BA80" i="1"/>
  <c r="AD75" i="1"/>
  <c r="CC75" i="1"/>
  <c r="AC75" i="1"/>
  <c r="AB75" i="1"/>
  <c r="BZ75" i="1"/>
  <c r="BA75" i="1"/>
  <c r="BA51" i="1"/>
  <c r="AB51" i="1"/>
  <c r="CC51" i="1"/>
  <c r="CC60" i="1"/>
  <c r="AC51" i="1"/>
  <c r="BZ60" i="1"/>
  <c r="AD51" i="1"/>
  <c r="AF51" i="1" s="1"/>
  <c r="AF54" i="1"/>
  <c r="AE54" i="1"/>
  <c r="AF53" i="1"/>
  <c r="AE53" i="1"/>
  <c r="AF49" i="1"/>
  <c r="AE49" i="1"/>
  <c r="AD52" i="1"/>
  <c r="CC52" i="1"/>
  <c r="AC52" i="1"/>
  <c r="AB52" i="1"/>
  <c r="BZ52" i="1"/>
  <c r="BA52" i="1"/>
  <c r="AD50" i="1"/>
  <c r="CC50" i="1"/>
  <c r="AC50" i="1"/>
  <c r="AB50" i="1"/>
  <c r="BZ50" i="1"/>
  <c r="BA50" i="1"/>
  <c r="AD48" i="1"/>
  <c r="CC48" i="1"/>
  <c r="AC48" i="1"/>
  <c r="AB48" i="1"/>
  <c r="BZ48" i="1"/>
  <c r="BA48" i="1"/>
  <c r="AD46" i="1"/>
  <c r="CC46" i="1"/>
  <c r="AC46" i="1"/>
  <c r="AB46" i="1"/>
  <c r="BZ46" i="1"/>
  <c r="BA46" i="1"/>
  <c r="AD47" i="1"/>
  <c r="CC47" i="1"/>
  <c r="AC47" i="1"/>
  <c r="AB47" i="1"/>
  <c r="BZ47" i="1"/>
  <c r="BA47" i="1"/>
  <c r="AF43" i="1"/>
  <c r="AE43" i="1"/>
  <c r="AD41" i="1"/>
  <c r="CC41" i="1"/>
  <c r="AC41" i="1"/>
  <c r="AB41" i="1"/>
  <c r="BZ41" i="1"/>
  <c r="BA41" i="1"/>
  <c r="AD44" i="1"/>
  <c r="CC44" i="1"/>
  <c r="AC44" i="1"/>
  <c r="AB44" i="1"/>
  <c r="BZ44" i="1"/>
  <c r="BA44" i="1"/>
  <c r="AD42" i="1"/>
  <c r="CC42" i="1"/>
  <c r="AC42" i="1"/>
  <c r="AB42" i="1"/>
  <c r="BZ42" i="1"/>
  <c r="BA42" i="1"/>
  <c r="AF45" i="1"/>
  <c r="AE45" i="1"/>
  <c r="AF36" i="1"/>
  <c r="AE36" i="1"/>
  <c r="BZ32" i="1"/>
  <c r="AB32" i="1"/>
  <c r="AD32" i="1"/>
  <c r="AE32" i="1" s="1"/>
  <c r="AF35" i="1"/>
  <c r="AE35" i="1"/>
  <c r="AC32" i="1"/>
  <c r="AD34" i="1"/>
  <c r="CC34" i="1"/>
  <c r="AC34" i="1"/>
  <c r="AB34" i="1"/>
  <c r="BZ34" i="1"/>
  <c r="BA34" i="1"/>
  <c r="CC32" i="1"/>
  <c r="BA11" i="1"/>
  <c r="AB20" i="1"/>
  <c r="BA76" i="1"/>
  <c r="BZ76" i="1"/>
  <c r="AB76" i="1"/>
  <c r="AC76" i="1"/>
  <c r="CC76" i="1"/>
  <c r="AD76" i="1"/>
  <c r="AD30" i="1"/>
  <c r="CC30" i="1"/>
  <c r="AC30" i="1"/>
  <c r="AB30" i="1"/>
  <c r="BZ30" i="1"/>
  <c r="BA30" i="1"/>
  <c r="AD31" i="1"/>
  <c r="CC31" i="1"/>
  <c r="AC31" i="1"/>
  <c r="AB31" i="1"/>
  <c r="BZ31" i="1"/>
  <c r="BZ77" i="1"/>
  <c r="AB77" i="1"/>
  <c r="AC77" i="1"/>
  <c r="CC77" i="1"/>
  <c r="AD77" i="1"/>
  <c r="BA77" i="1"/>
  <c r="AD26" i="1"/>
  <c r="CC26" i="1"/>
  <c r="AC26" i="1"/>
  <c r="AB26" i="1"/>
  <c r="BZ26" i="1"/>
  <c r="BA26" i="1"/>
  <c r="CC20" i="1"/>
  <c r="AD20" i="1"/>
  <c r="AF20" i="1" s="1"/>
  <c r="CC25" i="1"/>
  <c r="AC25" i="1"/>
  <c r="AB25" i="1"/>
  <c r="BZ25" i="1"/>
  <c r="AD25" i="1"/>
  <c r="BA25" i="1"/>
  <c r="BA20" i="1"/>
  <c r="BZ20" i="1"/>
  <c r="CC24" i="1"/>
  <c r="AC24" i="1"/>
  <c r="AB24" i="1"/>
  <c r="BZ24" i="1"/>
  <c r="AD24" i="1"/>
  <c r="BA24" i="1"/>
  <c r="BZ11" i="1"/>
  <c r="AD21" i="1"/>
  <c r="CC21" i="1"/>
  <c r="AC21" i="1"/>
  <c r="AB21" i="1"/>
  <c r="BZ21" i="1"/>
  <c r="BA21" i="1"/>
  <c r="AC11" i="1"/>
  <c r="AF18" i="1"/>
  <c r="AE18" i="1"/>
  <c r="BZ6" i="1"/>
  <c r="AD19" i="1"/>
  <c r="CC19" i="1"/>
  <c r="AC19" i="1"/>
  <c r="AB19" i="1"/>
  <c r="BZ19" i="1"/>
  <c r="BA19" i="1"/>
  <c r="AD11" i="1"/>
  <c r="AE11" i="1" s="1"/>
  <c r="AB11" i="1"/>
  <c r="BA6" i="1"/>
  <c r="CC6" i="1"/>
  <c r="AF14" i="1"/>
  <c r="AE14" i="1"/>
  <c r="AD13" i="1"/>
  <c r="CC13" i="1"/>
  <c r="AC13" i="1"/>
  <c r="AB13" i="1"/>
  <c r="BZ13" i="1"/>
  <c r="BA13" i="1"/>
  <c r="AB6" i="1"/>
  <c r="AC6" i="1"/>
  <c r="AF6" i="1"/>
  <c r="AE6" i="1"/>
  <c r="AD7" i="1"/>
  <c r="CC7" i="1"/>
  <c r="AC7" i="1"/>
  <c r="AB7" i="1"/>
  <c r="BZ7" i="1"/>
  <c r="BA7" i="1"/>
  <c r="AD5" i="1"/>
  <c r="CC5" i="1"/>
  <c r="AC5" i="1"/>
  <c r="AB5" i="1"/>
  <c r="BZ5" i="1"/>
  <c r="BA5" i="1"/>
  <c r="AP179" i="1"/>
  <c r="AP180" i="1"/>
  <c r="AP181" i="1"/>
  <c r="BK183" i="1"/>
  <c r="AZ183" i="1"/>
  <c r="AO183" i="1"/>
  <c r="R183" i="1"/>
  <c r="BK182" i="1"/>
  <c r="AZ182" i="1"/>
  <c r="AO182" i="1"/>
  <c r="R182" i="1"/>
  <c r="BK66" i="1"/>
  <c r="AZ66" i="1"/>
  <c r="AO66" i="1"/>
  <c r="AN66" i="1"/>
  <c r="AM66" i="1"/>
  <c r="AL66" i="1"/>
  <c r="AK66" i="1"/>
  <c r="AJ66" i="1"/>
  <c r="AI66" i="1"/>
  <c r="R66" i="1"/>
  <c r="BK65" i="1"/>
  <c r="AZ65" i="1"/>
  <c r="AO65" i="1"/>
  <c r="AN65" i="1"/>
  <c r="AM65" i="1"/>
  <c r="AL65" i="1"/>
  <c r="AK65" i="1"/>
  <c r="AJ65" i="1"/>
  <c r="AI65" i="1"/>
  <c r="R65" i="1"/>
  <c r="BK64" i="1"/>
  <c r="AZ64" i="1"/>
  <c r="AO64" i="1"/>
  <c r="AN64" i="1"/>
  <c r="AM64" i="1"/>
  <c r="AL64" i="1"/>
  <c r="AK64" i="1"/>
  <c r="AJ64" i="1"/>
  <c r="AI64" i="1"/>
  <c r="R64" i="1"/>
  <c r="BK95" i="1"/>
  <c r="AZ95" i="1"/>
  <c r="R95" i="1"/>
  <c r="BK94" i="1"/>
  <c r="AZ94" i="1"/>
  <c r="R94" i="1"/>
  <c r="BK93" i="1"/>
  <c r="AZ93" i="1"/>
  <c r="R93" i="1"/>
  <c r="BK91" i="1"/>
  <c r="AZ91" i="1"/>
  <c r="R91" i="1"/>
  <c r="BK40" i="1"/>
  <c r="AZ40" i="1"/>
  <c r="AO40" i="1"/>
  <c r="AM40" i="1"/>
  <c r="AK40" i="1"/>
  <c r="AI40" i="1"/>
  <c r="R40" i="1"/>
  <c r="BK39" i="1"/>
  <c r="AZ39" i="1"/>
  <c r="AO39" i="1"/>
  <c r="AM39" i="1"/>
  <c r="AK39" i="1"/>
  <c r="AI39" i="1"/>
  <c r="R39" i="1"/>
  <c r="BK38" i="1"/>
  <c r="AZ38" i="1"/>
  <c r="AO38" i="1"/>
  <c r="AM38" i="1"/>
  <c r="AK38" i="1"/>
  <c r="AI38" i="1"/>
  <c r="R38" i="1"/>
  <c r="BK37" i="1"/>
  <c r="AZ37" i="1"/>
  <c r="AO37" i="1"/>
  <c r="AM37" i="1"/>
  <c r="AK37" i="1"/>
  <c r="AI37" i="1"/>
  <c r="R37" i="1"/>
  <c r="BV183" i="1"/>
  <c r="BV182" i="1"/>
  <c r="BV38" i="1"/>
  <c r="BV37" i="1"/>
  <c r="BV29" i="1"/>
  <c r="BK29" i="1"/>
  <c r="AZ29" i="1"/>
  <c r="AO29" i="1"/>
  <c r="AN29" i="1"/>
  <c r="AM29" i="1"/>
  <c r="AL29" i="1"/>
  <c r="AK29" i="1"/>
  <c r="AJ29" i="1"/>
  <c r="AI29" i="1"/>
  <c r="R29" i="1"/>
  <c r="BV28" i="1"/>
  <c r="BK28" i="1"/>
  <c r="AZ28" i="1"/>
  <c r="AO28" i="1"/>
  <c r="AN28" i="1"/>
  <c r="AM28" i="1"/>
  <c r="AL28" i="1"/>
  <c r="AK28" i="1"/>
  <c r="AJ28" i="1"/>
  <c r="AI28" i="1"/>
  <c r="R28" i="1"/>
  <c r="BV27" i="1"/>
  <c r="BK27" i="1"/>
  <c r="AZ27" i="1"/>
  <c r="R27" i="1"/>
  <c r="BK33" i="1"/>
  <c r="AZ33" i="1"/>
  <c r="R33" i="1"/>
  <c r="BK23" i="1"/>
  <c r="AZ23" i="1"/>
  <c r="AM23" i="1"/>
  <c r="AK23" i="1"/>
  <c r="R23" i="1"/>
  <c r="BK22" i="1"/>
  <c r="AZ22" i="1"/>
  <c r="R22" i="1"/>
  <c r="BK17" i="1"/>
  <c r="AZ17" i="1"/>
  <c r="AO17" i="1"/>
  <c r="AN17" i="1"/>
  <c r="AM17" i="1"/>
  <c r="AL17" i="1"/>
  <c r="AK17" i="1"/>
  <c r="AJ17" i="1"/>
  <c r="AI17" i="1"/>
  <c r="R17" i="1"/>
  <c r="BK16" i="1"/>
  <c r="AZ16" i="1"/>
  <c r="AO16" i="1"/>
  <c r="AN16" i="1"/>
  <c r="AM16" i="1"/>
  <c r="AL16" i="1"/>
  <c r="AK16" i="1"/>
  <c r="AJ16" i="1"/>
  <c r="AI16" i="1"/>
  <c r="R16" i="1"/>
  <c r="BK15" i="1"/>
  <c r="AZ15" i="1"/>
  <c r="AN15" i="1"/>
  <c r="AK15" i="1"/>
  <c r="AJ15" i="1"/>
  <c r="AI15" i="1"/>
  <c r="R15" i="1"/>
  <c r="BK74" i="1"/>
  <c r="AZ74" i="1"/>
  <c r="AO74" i="1"/>
  <c r="AN74" i="1"/>
  <c r="AM74" i="1"/>
  <c r="AL74" i="1"/>
  <c r="AK74" i="1"/>
  <c r="AJ74" i="1"/>
  <c r="AI74" i="1"/>
  <c r="BK73" i="1"/>
  <c r="AZ73" i="1"/>
  <c r="AO73" i="1"/>
  <c r="AN73" i="1"/>
  <c r="AM73" i="1"/>
  <c r="AL73" i="1"/>
  <c r="AK73" i="1"/>
  <c r="AJ73" i="1"/>
  <c r="AI73" i="1"/>
  <c r="BK72" i="1"/>
  <c r="AZ72" i="1"/>
  <c r="AO72" i="1"/>
  <c r="AN72" i="1"/>
  <c r="AM72" i="1"/>
  <c r="AL72" i="1"/>
  <c r="AK72" i="1"/>
  <c r="AJ72" i="1"/>
  <c r="AI72" i="1"/>
  <c r="BK70" i="1"/>
  <c r="AZ70" i="1"/>
  <c r="AO70" i="1"/>
  <c r="AN70" i="1"/>
  <c r="AM70" i="1"/>
  <c r="AL70" i="1"/>
  <c r="AK70" i="1"/>
  <c r="AJ70" i="1"/>
  <c r="AI70" i="1"/>
  <c r="BK69" i="1"/>
  <c r="AZ69" i="1"/>
  <c r="AO69" i="1"/>
  <c r="AN69" i="1"/>
  <c r="AM69" i="1"/>
  <c r="AL69" i="1"/>
  <c r="AK69" i="1"/>
  <c r="AJ69" i="1"/>
  <c r="AI69" i="1"/>
  <c r="BK68" i="1"/>
  <c r="AZ68" i="1"/>
  <c r="AO68" i="1"/>
  <c r="AN68" i="1"/>
  <c r="AM68" i="1"/>
  <c r="AL68" i="1"/>
  <c r="AK68" i="1"/>
  <c r="AJ68" i="1"/>
  <c r="AI68" i="1"/>
  <c r="BY309" i="1"/>
  <c r="CB309" i="1"/>
  <c r="AJ79" i="1"/>
  <c r="AJ59" i="1"/>
  <c r="AI59" i="1"/>
  <c r="BV40" i="1"/>
  <c r="BV39" i="1"/>
  <c r="BV10" i="1"/>
  <c r="BK10" i="1"/>
  <c r="AZ10" i="1"/>
  <c r="AO10" i="1"/>
  <c r="AN10" i="1"/>
  <c r="AM10" i="1"/>
  <c r="AL10" i="1"/>
  <c r="AK10" i="1"/>
  <c r="AJ10" i="1"/>
  <c r="AI10" i="1"/>
  <c r="R10" i="1"/>
  <c r="BV9" i="1"/>
  <c r="BK9" i="1"/>
  <c r="AZ9" i="1"/>
  <c r="AO9" i="1"/>
  <c r="AN9" i="1"/>
  <c r="AM9" i="1"/>
  <c r="AL9" i="1"/>
  <c r="AK9" i="1"/>
  <c r="AJ9" i="1"/>
  <c r="AI9" i="1"/>
  <c r="R9" i="1"/>
  <c r="BV8" i="1"/>
  <c r="BK8" i="1"/>
  <c r="AZ8" i="1"/>
  <c r="AO8" i="1"/>
  <c r="AN8" i="1"/>
  <c r="AM8" i="1"/>
  <c r="AL8" i="1"/>
  <c r="AK8" i="1"/>
  <c r="AJ8" i="1"/>
  <c r="AI8" i="1"/>
  <c r="R8" i="1"/>
  <c r="BV79" i="1"/>
  <c r="BK79" i="1"/>
  <c r="AZ79" i="1"/>
  <c r="AO79" i="1"/>
  <c r="AN79" i="1"/>
  <c r="AM79" i="1"/>
  <c r="AL79" i="1"/>
  <c r="AK79" i="1"/>
  <c r="AI79" i="1"/>
  <c r="R79" i="1"/>
  <c r="BV78" i="1"/>
  <c r="BK78" i="1"/>
  <c r="AZ78" i="1"/>
  <c r="AO78" i="1"/>
  <c r="AN78" i="1"/>
  <c r="AM78" i="1"/>
  <c r="AL78" i="1"/>
  <c r="AK78" i="1"/>
  <c r="AJ78" i="1"/>
  <c r="AI78" i="1"/>
  <c r="R78" i="1"/>
  <c r="AF61" i="1" l="1"/>
  <c r="AE61" i="1"/>
  <c r="AB92" i="1"/>
  <c r="AC92" i="1"/>
  <c r="AD92" i="1"/>
  <c r="BA92" i="1"/>
  <c r="AE191" i="1"/>
  <c r="AF191" i="1"/>
  <c r="AF106" i="1"/>
  <c r="AE106" i="1"/>
  <c r="AE60" i="1"/>
  <c r="AF60" i="1"/>
  <c r="AF55" i="1"/>
  <c r="AE55" i="1"/>
  <c r="AC71" i="1"/>
  <c r="AB71" i="1"/>
  <c r="AD71" i="1"/>
  <c r="BA71" i="1"/>
  <c r="AC57" i="1"/>
  <c r="AB57" i="1"/>
  <c r="AD57" i="1"/>
  <c r="BA57" i="1"/>
  <c r="AD67" i="1"/>
  <c r="AC67" i="1"/>
  <c r="AB67" i="1"/>
  <c r="BA67" i="1"/>
  <c r="AF62" i="1"/>
  <c r="AE62" i="1"/>
  <c r="AF56" i="1"/>
  <c r="AE56" i="1"/>
  <c r="AD58" i="1"/>
  <c r="AC58" i="1"/>
  <c r="BA58" i="1"/>
  <c r="AB58" i="1"/>
  <c r="AE63" i="1"/>
  <c r="AF63" i="1"/>
  <c r="AD4" i="1"/>
  <c r="AC4" i="1"/>
  <c r="AB4" i="1"/>
  <c r="BA4" i="1"/>
  <c r="AD3" i="1"/>
  <c r="AC3" i="1"/>
  <c r="AB3" i="1"/>
  <c r="BA3" i="1"/>
  <c r="AF86" i="1"/>
  <c r="AD253" i="1"/>
  <c r="BZ253" i="1"/>
  <c r="AB253" i="1"/>
  <c r="AC253" i="1"/>
  <c r="CC253" i="1"/>
  <c r="BA253" i="1"/>
  <c r="AF240" i="1"/>
  <c r="AE240" i="1"/>
  <c r="AC262" i="1"/>
  <c r="AD262" i="1"/>
  <c r="CC262" i="1"/>
  <c r="AB262" i="1"/>
  <c r="BZ262" i="1"/>
  <c r="BA262" i="1"/>
  <c r="AF242" i="1"/>
  <c r="AE242" i="1"/>
  <c r="AF246" i="1"/>
  <c r="AE246" i="1"/>
  <c r="AF254" i="1"/>
  <c r="AE254" i="1"/>
  <c r="AD241" i="1"/>
  <c r="BZ241" i="1"/>
  <c r="AB241" i="1"/>
  <c r="AC241" i="1"/>
  <c r="CC241" i="1"/>
  <c r="BA241" i="1"/>
  <c r="BZ239" i="1"/>
  <c r="CC239" i="1"/>
  <c r="BA239" i="1"/>
  <c r="AC239" i="1"/>
  <c r="AD239" i="1"/>
  <c r="AB239" i="1"/>
  <c r="CC264" i="1"/>
  <c r="AB264" i="1"/>
  <c r="BZ264" i="1"/>
  <c r="AD264" i="1"/>
  <c r="AC264" i="1"/>
  <c r="BA264" i="1"/>
  <c r="BA244" i="1"/>
  <c r="AC244" i="1"/>
  <c r="CC244" i="1"/>
  <c r="AB244" i="1"/>
  <c r="AD244" i="1"/>
  <c r="BZ244" i="1"/>
  <c r="AB256" i="1"/>
  <c r="BZ256" i="1"/>
  <c r="AD256" i="1"/>
  <c r="AC256" i="1"/>
  <c r="BA256" i="1"/>
  <c r="CC256" i="1"/>
  <c r="AB245" i="1"/>
  <c r="AC245" i="1"/>
  <c r="CC245" i="1"/>
  <c r="BA245" i="1"/>
  <c r="AD245" i="1"/>
  <c r="BZ245" i="1"/>
  <c r="AC247" i="1"/>
  <c r="AD247" i="1"/>
  <c r="AB247" i="1"/>
  <c r="BZ247" i="1"/>
  <c r="CC247" i="1"/>
  <c r="BA247" i="1"/>
  <c r="AF202" i="1"/>
  <c r="AE202" i="1"/>
  <c r="BA255" i="1"/>
  <c r="AC255" i="1"/>
  <c r="AD255" i="1"/>
  <c r="AB255" i="1"/>
  <c r="BZ255" i="1"/>
  <c r="CC255" i="1"/>
  <c r="BZ252" i="1"/>
  <c r="AC252" i="1"/>
  <c r="BA252" i="1"/>
  <c r="CC252" i="1"/>
  <c r="AB252" i="1"/>
  <c r="AD252" i="1"/>
  <c r="BA248" i="1"/>
  <c r="AD248" i="1"/>
  <c r="BZ248" i="1"/>
  <c r="AC248" i="1"/>
  <c r="CC248" i="1"/>
  <c r="AB248" i="1"/>
  <c r="AC265" i="1"/>
  <c r="AD265" i="1"/>
  <c r="BZ265" i="1"/>
  <c r="AB265" i="1"/>
  <c r="BA265" i="1"/>
  <c r="CC265" i="1"/>
  <c r="BA263" i="1"/>
  <c r="AB263" i="1"/>
  <c r="CC263" i="1"/>
  <c r="AD263" i="1"/>
  <c r="AC263" i="1"/>
  <c r="BZ263" i="1"/>
  <c r="AC243" i="1"/>
  <c r="AD243" i="1"/>
  <c r="AB243" i="1"/>
  <c r="BZ243" i="1"/>
  <c r="CC243" i="1"/>
  <c r="BA243" i="1"/>
  <c r="AB140" i="1"/>
  <c r="CC140" i="1"/>
  <c r="BZ140" i="1"/>
  <c r="AD140" i="1"/>
  <c r="BA140" i="1"/>
  <c r="AC140" i="1"/>
  <c r="AF167" i="1"/>
  <c r="AE167" i="1"/>
  <c r="BA146" i="1"/>
  <c r="AD146" i="1"/>
  <c r="BZ146" i="1"/>
  <c r="AC146" i="1"/>
  <c r="AB146" i="1"/>
  <c r="CC146" i="1"/>
  <c r="AD160" i="1"/>
  <c r="BA160" i="1"/>
  <c r="AC160" i="1"/>
  <c r="BZ160" i="1"/>
  <c r="CC160" i="1"/>
  <c r="AB160" i="1"/>
  <c r="AE109" i="1"/>
  <c r="AF109" i="1"/>
  <c r="AF118" i="1"/>
  <c r="AE118" i="1"/>
  <c r="AF175" i="1"/>
  <c r="AE175" i="1"/>
  <c r="AE168" i="1"/>
  <c r="AF168" i="1"/>
  <c r="AE128" i="1"/>
  <c r="AF128" i="1"/>
  <c r="AE107" i="1"/>
  <c r="AF107" i="1"/>
  <c r="CC147" i="1"/>
  <c r="AC147" i="1"/>
  <c r="AD147" i="1"/>
  <c r="BA147" i="1"/>
  <c r="BZ147" i="1"/>
  <c r="AB147" i="1"/>
  <c r="AF172" i="1"/>
  <c r="AE172" i="1"/>
  <c r="BZ142" i="1"/>
  <c r="AD142" i="1"/>
  <c r="BA142" i="1"/>
  <c r="AC142" i="1"/>
  <c r="AB142" i="1"/>
  <c r="CC142" i="1"/>
  <c r="AF196" i="1"/>
  <c r="AE196" i="1"/>
  <c r="AC141" i="1"/>
  <c r="BZ141" i="1"/>
  <c r="CC141" i="1"/>
  <c r="BA141" i="1"/>
  <c r="AD141" i="1"/>
  <c r="AB141" i="1"/>
  <c r="BZ159" i="1"/>
  <c r="BA159" i="1"/>
  <c r="AB159" i="1"/>
  <c r="CC159" i="1"/>
  <c r="AC159" i="1"/>
  <c r="AD159" i="1"/>
  <c r="AE130" i="1"/>
  <c r="AF130" i="1"/>
  <c r="CC134" i="1"/>
  <c r="AD134" i="1"/>
  <c r="AC134" i="1"/>
  <c r="AB134" i="1"/>
  <c r="BZ134" i="1"/>
  <c r="BA134" i="1"/>
  <c r="AE121" i="1"/>
  <c r="AF121" i="1"/>
  <c r="BA152" i="1"/>
  <c r="BZ152" i="1"/>
  <c r="AB152" i="1"/>
  <c r="CC152" i="1"/>
  <c r="AC152" i="1"/>
  <c r="AD152" i="1"/>
  <c r="AF156" i="1"/>
  <c r="AE156" i="1"/>
  <c r="CC145" i="1"/>
  <c r="AC145" i="1"/>
  <c r="AD145" i="1"/>
  <c r="BA145" i="1"/>
  <c r="BZ145" i="1"/>
  <c r="AB145" i="1"/>
  <c r="AE176" i="1"/>
  <c r="AF176" i="1"/>
  <c r="AC143" i="1"/>
  <c r="CC143" i="1"/>
  <c r="BA143" i="1"/>
  <c r="BZ143" i="1"/>
  <c r="AB143" i="1"/>
  <c r="AD143" i="1"/>
  <c r="CC165" i="1"/>
  <c r="AC165" i="1"/>
  <c r="AD165" i="1"/>
  <c r="BZ165" i="1"/>
  <c r="BA165" i="1"/>
  <c r="AB165" i="1"/>
  <c r="BZ177" i="1"/>
  <c r="CC177" i="1"/>
  <c r="AB177" i="1"/>
  <c r="AD177" i="1"/>
  <c r="BA177" i="1"/>
  <c r="AC177" i="1"/>
  <c r="CC161" i="1"/>
  <c r="AC161" i="1"/>
  <c r="AD161" i="1"/>
  <c r="BZ161" i="1"/>
  <c r="BA161" i="1"/>
  <c r="AB161" i="1"/>
  <c r="AE166" i="1"/>
  <c r="AF166" i="1"/>
  <c r="AE169" i="1"/>
  <c r="AF169" i="1"/>
  <c r="AE117" i="1"/>
  <c r="AF117" i="1"/>
  <c r="AE113" i="1"/>
  <c r="AF113" i="1"/>
  <c r="AF127" i="1"/>
  <c r="AE127" i="1"/>
  <c r="BZ164" i="1"/>
  <c r="CC164" i="1"/>
  <c r="AB164" i="1"/>
  <c r="AD164" i="1"/>
  <c r="BA164" i="1"/>
  <c r="AC164" i="1"/>
  <c r="AF125" i="1"/>
  <c r="AE125" i="1"/>
  <c r="BZ163" i="1"/>
  <c r="BA163" i="1"/>
  <c r="AB163" i="1"/>
  <c r="CC163" i="1"/>
  <c r="AC163" i="1"/>
  <c r="AD163" i="1"/>
  <c r="AE158" i="1"/>
  <c r="AF158" i="1"/>
  <c r="AF139" i="1"/>
  <c r="AE139" i="1"/>
  <c r="BA135" i="1"/>
  <c r="CC135" i="1"/>
  <c r="AB135" i="1"/>
  <c r="AC135" i="1"/>
  <c r="AD135" i="1"/>
  <c r="BZ135" i="1"/>
  <c r="AE108" i="1"/>
  <c r="AF108" i="1"/>
  <c r="AF114" i="1"/>
  <c r="AE114" i="1"/>
  <c r="BZ138" i="1"/>
  <c r="AD138" i="1"/>
  <c r="BA138" i="1"/>
  <c r="AC138" i="1"/>
  <c r="AB138" i="1"/>
  <c r="CC138" i="1"/>
  <c r="AB136" i="1"/>
  <c r="CC136" i="1"/>
  <c r="BZ136" i="1"/>
  <c r="AD136" i="1"/>
  <c r="BA136" i="1"/>
  <c r="AC136" i="1"/>
  <c r="AE157" i="1"/>
  <c r="AF157" i="1"/>
  <c r="AC151" i="1"/>
  <c r="BZ151" i="1"/>
  <c r="CC151" i="1"/>
  <c r="AB151" i="1"/>
  <c r="AD151" i="1"/>
  <c r="BA151" i="1"/>
  <c r="AC132" i="1"/>
  <c r="CC132" i="1"/>
  <c r="BZ132" i="1"/>
  <c r="AB132" i="1"/>
  <c r="BA132" i="1"/>
  <c r="AD132" i="1"/>
  <c r="CC144" i="1"/>
  <c r="AD144" i="1"/>
  <c r="BA144" i="1"/>
  <c r="BZ144" i="1"/>
  <c r="AC144" i="1"/>
  <c r="AB144" i="1"/>
  <c r="AC148" i="1"/>
  <c r="AD148" i="1"/>
  <c r="BZ148" i="1"/>
  <c r="AB148" i="1"/>
  <c r="CC148" i="1"/>
  <c r="BA148" i="1"/>
  <c r="BZ162" i="1"/>
  <c r="CC162" i="1"/>
  <c r="AB162" i="1"/>
  <c r="AD162" i="1"/>
  <c r="BA162" i="1"/>
  <c r="AC162" i="1"/>
  <c r="AC133" i="1"/>
  <c r="BA133" i="1"/>
  <c r="CC133" i="1"/>
  <c r="AD133" i="1"/>
  <c r="AB133" i="1"/>
  <c r="BZ133" i="1"/>
  <c r="AE155" i="1"/>
  <c r="AF155" i="1"/>
  <c r="AE105" i="1"/>
  <c r="AF105" i="1"/>
  <c r="AF154" i="1"/>
  <c r="AE154" i="1"/>
  <c r="AF184" i="1"/>
  <c r="AE184" i="1"/>
  <c r="AE119" i="1"/>
  <c r="AF119" i="1"/>
  <c r="AE197" i="1"/>
  <c r="AF197" i="1"/>
  <c r="AC137" i="1"/>
  <c r="BZ137" i="1"/>
  <c r="CC137" i="1"/>
  <c r="BA137" i="1"/>
  <c r="AD137" i="1"/>
  <c r="AB137" i="1"/>
  <c r="AF173" i="1"/>
  <c r="AE173" i="1"/>
  <c r="BZ150" i="1"/>
  <c r="BA150" i="1"/>
  <c r="AB150" i="1"/>
  <c r="CC150" i="1"/>
  <c r="AC150" i="1"/>
  <c r="AD150" i="1"/>
  <c r="AF84" i="1"/>
  <c r="AE84" i="1"/>
  <c r="AF192" i="1"/>
  <c r="AE192" i="1"/>
  <c r="AE123" i="1"/>
  <c r="AF123" i="1"/>
  <c r="CC149" i="1"/>
  <c r="AB149" i="1"/>
  <c r="AD149" i="1"/>
  <c r="BA149" i="1"/>
  <c r="AC149" i="1"/>
  <c r="BZ149" i="1"/>
  <c r="AE174" i="1"/>
  <c r="AF174" i="1"/>
  <c r="AE115" i="1"/>
  <c r="AF115" i="1"/>
  <c r="CC153" i="1"/>
  <c r="AB153" i="1"/>
  <c r="AD153" i="1"/>
  <c r="BA153" i="1"/>
  <c r="AC153" i="1"/>
  <c r="BZ153" i="1"/>
  <c r="AF110" i="1"/>
  <c r="AE110" i="1"/>
  <c r="AF116" i="1"/>
  <c r="AE116" i="1"/>
  <c r="AE170" i="1"/>
  <c r="AF170" i="1"/>
  <c r="AF189" i="1"/>
  <c r="AE189" i="1"/>
  <c r="AF100" i="1"/>
  <c r="AE100" i="1"/>
  <c r="AF98" i="1"/>
  <c r="AE98" i="1"/>
  <c r="AF88" i="1"/>
  <c r="AE88" i="1"/>
  <c r="AE89" i="1"/>
  <c r="AF89" i="1"/>
  <c r="AF104" i="1"/>
  <c r="AE104" i="1"/>
  <c r="AE99" i="1"/>
  <c r="AF99" i="1"/>
  <c r="AE96" i="1"/>
  <c r="AF96" i="1"/>
  <c r="AE103" i="1"/>
  <c r="AF103" i="1"/>
  <c r="AF90" i="1"/>
  <c r="AE90" i="1"/>
  <c r="AE85" i="1"/>
  <c r="AE87" i="1"/>
  <c r="AF87" i="1"/>
  <c r="AF80" i="1"/>
  <c r="AE80" i="1"/>
  <c r="AF75" i="1"/>
  <c r="AE75" i="1"/>
  <c r="AE51" i="1"/>
  <c r="AF52" i="1"/>
  <c r="AE52" i="1"/>
  <c r="AF50" i="1"/>
  <c r="AE50" i="1"/>
  <c r="AF46" i="1"/>
  <c r="AE46" i="1"/>
  <c r="AF47" i="1"/>
  <c r="AE47" i="1"/>
  <c r="AF48" i="1"/>
  <c r="AE48" i="1"/>
  <c r="AF44" i="1"/>
  <c r="AE44" i="1"/>
  <c r="AF32" i="1"/>
  <c r="AF42" i="1"/>
  <c r="AE42" i="1"/>
  <c r="AF41" i="1"/>
  <c r="AE41" i="1"/>
  <c r="AF34" i="1"/>
  <c r="AE34" i="1"/>
  <c r="AE76" i="1"/>
  <c r="AF76" i="1"/>
  <c r="AF30" i="1"/>
  <c r="AE30" i="1"/>
  <c r="AF31" i="1"/>
  <c r="AE31" i="1"/>
  <c r="AE77" i="1"/>
  <c r="AF77" i="1"/>
  <c r="AF26" i="1"/>
  <c r="AE26" i="1"/>
  <c r="AF24" i="1"/>
  <c r="AE24" i="1"/>
  <c r="AF25" i="1"/>
  <c r="AE25" i="1"/>
  <c r="AE20" i="1"/>
  <c r="AE21" i="1"/>
  <c r="AF21" i="1"/>
  <c r="AF19" i="1"/>
  <c r="AE19" i="1"/>
  <c r="AF11" i="1"/>
  <c r="AF13" i="1"/>
  <c r="AE13" i="1"/>
  <c r="AF7" i="1"/>
  <c r="AE7" i="1"/>
  <c r="AF5" i="1"/>
  <c r="AE5" i="1"/>
  <c r="V39" i="1"/>
  <c r="W39" i="1" s="1"/>
  <c r="CD4" i="1"/>
  <c r="CD183" i="1"/>
  <c r="V183" i="1"/>
  <c r="CA182" i="1"/>
  <c r="V182" i="1"/>
  <c r="W182" i="1" s="1"/>
  <c r="CA78" i="1"/>
  <c r="U78" i="1"/>
  <c r="V38" i="1"/>
  <c r="W38" i="1" s="1"/>
  <c r="CA3" i="1"/>
  <c r="CD37" i="1"/>
  <c r="V37" i="1"/>
  <c r="BB40" i="1"/>
  <c r="AP38" i="1"/>
  <c r="AQ38" i="1" s="1"/>
  <c r="AP91" i="1"/>
  <c r="AP93" i="1"/>
  <c r="AP95" i="1"/>
  <c r="AP27" i="1"/>
  <c r="AP94" i="1"/>
  <c r="AP183" i="1"/>
  <c r="AQ183" i="1" s="1"/>
  <c r="BB183" i="1"/>
  <c r="AP64" i="1"/>
  <c r="AP65" i="1"/>
  <c r="AP182" i="1"/>
  <c r="AQ182" i="1" s="1"/>
  <c r="BB182" i="1"/>
  <c r="BM183" i="1"/>
  <c r="AP66" i="1"/>
  <c r="AP29" i="1"/>
  <c r="S182" i="1"/>
  <c r="BM182" i="1"/>
  <c r="S183" i="1"/>
  <c r="BX183" i="1"/>
  <c r="BX182" i="1"/>
  <c r="S38" i="1"/>
  <c r="BM38" i="1"/>
  <c r="AP39" i="1"/>
  <c r="AQ39" i="1" s="1"/>
  <c r="BB39" i="1"/>
  <c r="V40" i="1"/>
  <c r="BM40" i="1"/>
  <c r="AP23" i="1"/>
  <c r="BB37" i="1"/>
  <c r="AP28" i="1"/>
  <c r="CD182" i="1"/>
  <c r="BM37" i="1"/>
  <c r="S39" i="1"/>
  <c r="BM39" i="1"/>
  <c r="AP40" i="1"/>
  <c r="AQ40" i="1" s="1"/>
  <c r="S37" i="1"/>
  <c r="BB38" i="1"/>
  <c r="S40" i="1"/>
  <c r="AP37" i="1"/>
  <c r="AQ37" i="1" s="1"/>
  <c r="BX38" i="1"/>
  <c r="BX37" i="1"/>
  <c r="CA38" i="1"/>
  <c r="CA37" i="1"/>
  <c r="CD38" i="1"/>
  <c r="CA183" i="1"/>
  <c r="CD3" i="1"/>
  <c r="CA4" i="1"/>
  <c r="AP33" i="1"/>
  <c r="AP22" i="1"/>
  <c r="AP16" i="1"/>
  <c r="AP17" i="1"/>
  <c r="AP15" i="1"/>
  <c r="AP70" i="1"/>
  <c r="AP68" i="1"/>
  <c r="AP74" i="1"/>
  <c r="AP69" i="1"/>
  <c r="AP72" i="1"/>
  <c r="AP73" i="1"/>
  <c r="BB9" i="1"/>
  <c r="V10" i="1"/>
  <c r="W10" i="1" s="1"/>
  <c r="CA10" i="1"/>
  <c r="V79" i="1"/>
  <c r="W79" i="1" s="1"/>
  <c r="CA79" i="1"/>
  <c r="CA39" i="1"/>
  <c r="U8" i="1"/>
  <c r="CA8" i="1"/>
  <c r="V9" i="1"/>
  <c r="W9" i="1" s="1"/>
  <c r="CA9" i="1"/>
  <c r="CA40" i="1"/>
  <c r="AP59" i="1"/>
  <c r="CD39" i="1"/>
  <c r="AP10" i="1"/>
  <c r="AQ10" i="1" s="1"/>
  <c r="BX78" i="1"/>
  <c r="S8" i="1"/>
  <c r="BM8" i="1"/>
  <c r="S10" i="1"/>
  <c r="S79" i="1"/>
  <c r="CD79" i="1"/>
  <c r="CD8" i="1"/>
  <c r="S9" i="1"/>
  <c r="CD9" i="1"/>
  <c r="CD40" i="1"/>
  <c r="BM79" i="1"/>
  <c r="BM9" i="1"/>
  <c r="BM10" i="1"/>
  <c r="CD10" i="1"/>
  <c r="BX9" i="1"/>
  <c r="AP8" i="1"/>
  <c r="AQ8" i="1" s="1"/>
  <c r="AP78" i="1"/>
  <c r="AQ78" i="1" s="1"/>
  <c r="AP9" i="1"/>
  <c r="AQ9" i="1" s="1"/>
  <c r="AP79" i="1"/>
  <c r="AQ79" i="1" s="1"/>
  <c r="BM78" i="1"/>
  <c r="BB8" i="1"/>
  <c r="BX8" i="1"/>
  <c r="BX39" i="1"/>
  <c r="BX40" i="1"/>
  <c r="BB78" i="1"/>
  <c r="CD78" i="1"/>
  <c r="S78" i="1"/>
  <c r="BB79" i="1"/>
  <c r="BX79" i="1"/>
  <c r="BB10" i="1"/>
  <c r="BX10" i="1"/>
  <c r="AF92" i="1" l="1"/>
  <c r="AE92" i="1"/>
  <c r="AF58" i="1"/>
  <c r="AE58" i="1"/>
  <c r="AE67" i="1"/>
  <c r="AF67" i="1"/>
  <c r="AF57" i="1"/>
  <c r="AE57" i="1"/>
  <c r="AF71" i="1"/>
  <c r="AE71" i="1"/>
  <c r="AE3" i="1"/>
  <c r="AF3" i="1"/>
  <c r="AF4" i="1"/>
  <c r="AE4" i="1"/>
  <c r="AE243" i="1"/>
  <c r="AF243" i="1"/>
  <c r="AF263" i="1"/>
  <c r="AE263" i="1"/>
  <c r="AF265" i="1"/>
  <c r="AE265" i="1"/>
  <c r="AE252" i="1"/>
  <c r="AF252" i="1"/>
  <c r="AE264" i="1"/>
  <c r="AF264" i="1"/>
  <c r="AF255" i="1"/>
  <c r="AE255" i="1"/>
  <c r="AE245" i="1"/>
  <c r="AF245" i="1"/>
  <c r="AF256" i="1"/>
  <c r="AE256" i="1"/>
  <c r="AE244" i="1"/>
  <c r="AF244" i="1"/>
  <c r="AE239" i="1"/>
  <c r="AF239" i="1"/>
  <c r="AE248" i="1"/>
  <c r="AF248" i="1"/>
  <c r="AF247" i="1"/>
  <c r="AE247" i="1"/>
  <c r="AF262" i="1"/>
  <c r="AE262" i="1"/>
  <c r="AE241" i="1"/>
  <c r="AF241" i="1"/>
  <c r="AE253" i="1"/>
  <c r="AF253" i="1"/>
  <c r="AE148" i="1"/>
  <c r="AF148" i="1"/>
  <c r="AE132" i="1"/>
  <c r="AF132" i="1"/>
  <c r="AF136" i="1"/>
  <c r="AE136" i="1"/>
  <c r="AE177" i="1"/>
  <c r="AF177" i="1"/>
  <c r="AF142" i="1"/>
  <c r="AE142" i="1"/>
  <c r="AF140" i="1"/>
  <c r="AE140" i="1"/>
  <c r="AE149" i="1"/>
  <c r="AF149" i="1"/>
  <c r="AF145" i="1"/>
  <c r="AE145" i="1"/>
  <c r="AF141" i="1"/>
  <c r="AE141" i="1"/>
  <c r="AE160" i="1"/>
  <c r="AF160" i="1"/>
  <c r="AE162" i="1"/>
  <c r="AF162" i="1"/>
  <c r="AF138" i="1"/>
  <c r="AE138" i="1"/>
  <c r="AF163" i="1"/>
  <c r="AE163" i="1"/>
  <c r="AF150" i="1"/>
  <c r="AE150" i="1"/>
  <c r="AE133" i="1"/>
  <c r="AF133" i="1"/>
  <c r="AF144" i="1"/>
  <c r="AE144" i="1"/>
  <c r="AE164" i="1"/>
  <c r="AF164" i="1"/>
  <c r="AF143" i="1"/>
  <c r="AE143" i="1"/>
  <c r="AF152" i="1"/>
  <c r="AE152" i="1"/>
  <c r="AE134" i="1"/>
  <c r="AF134" i="1"/>
  <c r="AF159" i="1"/>
  <c r="AE159" i="1"/>
  <c r="AE146" i="1"/>
  <c r="AF146" i="1"/>
  <c r="AE153" i="1"/>
  <c r="AF153" i="1"/>
  <c r="AF137" i="1"/>
  <c r="AE137" i="1"/>
  <c r="AE151" i="1"/>
  <c r="AF151" i="1"/>
  <c r="AF135" i="1"/>
  <c r="AE135" i="1"/>
  <c r="AF161" i="1"/>
  <c r="AE161" i="1"/>
  <c r="AF165" i="1"/>
  <c r="AE165" i="1"/>
  <c r="AE147" i="1"/>
  <c r="AF147" i="1"/>
  <c r="U38" i="1"/>
  <c r="X40" i="1"/>
  <c r="W40" i="1"/>
  <c r="Z40" i="1" s="1"/>
  <c r="X37" i="1"/>
  <c r="W37" i="1"/>
  <c r="BL37" i="1" s="1"/>
  <c r="X183" i="1"/>
  <c r="W183" i="1"/>
  <c r="BL183" i="1" s="1"/>
  <c r="U39" i="1"/>
  <c r="BL38" i="1"/>
  <c r="X38" i="1"/>
  <c r="Z39" i="1"/>
  <c r="X39" i="1"/>
  <c r="U79" i="1"/>
  <c r="X182" i="1"/>
  <c r="U183" i="1"/>
  <c r="U182" i="1"/>
  <c r="BL182" i="1"/>
  <c r="AA182" i="1"/>
  <c r="Z182" i="1"/>
  <c r="Y182" i="1"/>
  <c r="U37" i="1"/>
  <c r="U40" i="1"/>
  <c r="Y9" i="1"/>
  <c r="BL10" i="1"/>
  <c r="V8" i="1"/>
  <c r="U10" i="1"/>
  <c r="U9" i="1"/>
  <c r="X9" i="1"/>
  <c r="V78" i="1"/>
  <c r="Z79" i="1"/>
  <c r="X10" i="1"/>
  <c r="X79" i="1"/>
  <c r="BL40" i="1" l="1"/>
  <c r="BW40" i="1"/>
  <c r="Y40" i="1"/>
  <c r="AA40" i="1"/>
  <c r="AB40" i="1" s="1"/>
  <c r="W78" i="1"/>
  <c r="BL78" i="1" s="1"/>
  <c r="X8" i="1"/>
  <c r="W8" i="1"/>
  <c r="BL8" i="1" s="1"/>
  <c r="AA39" i="1"/>
  <c r="BZ39" i="1" s="1"/>
  <c r="Y38" i="1"/>
  <c r="BL39" i="1"/>
  <c r="Y39" i="1"/>
  <c r="BW39" i="1"/>
  <c r="Y183" i="1"/>
  <c r="Z183" i="1"/>
  <c r="AA183" i="1"/>
  <c r="BA183" i="1" s="1"/>
  <c r="Z38" i="1"/>
  <c r="AA38" i="1"/>
  <c r="AC38" i="1" s="1"/>
  <c r="Y37" i="1"/>
  <c r="AA37" i="1"/>
  <c r="AC37" i="1" s="1"/>
  <c r="Z37" i="1"/>
  <c r="Y10" i="1"/>
  <c r="AD182" i="1"/>
  <c r="AC182" i="1"/>
  <c r="BA182" i="1"/>
  <c r="AB182" i="1"/>
  <c r="BW182" i="1"/>
  <c r="BW183" i="1"/>
  <c r="BW37" i="1"/>
  <c r="BW38" i="1"/>
  <c r="BW10" i="1"/>
  <c r="AA9" i="1"/>
  <c r="BZ9" i="1" s="1"/>
  <c r="BL9" i="1"/>
  <c r="Z10" i="1"/>
  <c r="BW9" i="1"/>
  <c r="AA10" i="1"/>
  <c r="AB10" i="1" s="1"/>
  <c r="Z9" i="1"/>
  <c r="X78" i="1"/>
  <c r="AA79" i="1"/>
  <c r="BZ79" i="1" s="1"/>
  <c r="BL79" i="1"/>
  <c r="Y79" i="1"/>
  <c r="BW79" i="1"/>
  <c r="D1085" i="3"/>
  <c r="D1081" i="3"/>
  <c r="D1082" i="3"/>
  <c r="D1083" i="3"/>
  <c r="D1084" i="3"/>
  <c r="D1086" i="3"/>
  <c r="D1087" i="3"/>
  <c r="D1088" i="3"/>
  <c r="D1089" i="3"/>
  <c r="D1090" i="3"/>
  <c r="D1091" i="3"/>
  <c r="D1092" i="3"/>
  <c r="D1080" i="3"/>
  <c r="F364" i="3"/>
  <c r="F365" i="3"/>
  <c r="F366" i="3"/>
  <c r="F367" i="3"/>
  <c r="F368" i="3"/>
  <c r="F369" i="3"/>
  <c r="F370" i="3"/>
  <c r="F440" i="3"/>
  <c r="F436" i="3"/>
  <c r="F437" i="3"/>
  <c r="F438" i="3"/>
  <c r="F439" i="3"/>
  <c r="F448" i="3"/>
  <c r="F447" i="3"/>
  <c r="F563" i="3"/>
  <c r="F574" i="3"/>
  <c r="F582" i="3"/>
  <c r="F583" i="3"/>
  <c r="F415" i="3"/>
  <c r="F416" i="3"/>
  <c r="F417" i="3"/>
  <c r="F421" i="3"/>
  <c r="F435" i="3"/>
  <c r="F584" i="3"/>
  <c r="F575" i="3"/>
  <c r="F577" i="3"/>
  <c r="F578" i="3"/>
  <c r="F579" i="3"/>
  <c r="F580" i="3"/>
  <c r="F581" i="3"/>
  <c r="F576" i="3"/>
  <c r="F596" i="3"/>
  <c r="F608" i="3"/>
  <c r="F621" i="3"/>
  <c r="F622" i="3"/>
  <c r="F625" i="3"/>
  <c r="F652" i="3"/>
  <c r="F623" i="3"/>
  <c r="F624" i="3"/>
  <c r="F655" i="3"/>
  <c r="F656" i="3"/>
  <c r="F653" i="3"/>
  <c r="F654" i="3"/>
  <c r="F657" i="3"/>
  <c r="F658" i="3"/>
  <c r="F755" i="3"/>
  <c r="F762" i="3"/>
  <c r="F766" i="3"/>
  <c r="F800" i="3"/>
  <c r="F801" i="3"/>
  <c r="F841" i="3"/>
  <c r="F976" i="3"/>
  <c r="F989" i="3"/>
  <c r="F1008" i="3"/>
  <c r="F1009" i="3"/>
  <c r="F1010" i="3"/>
  <c r="F1005" i="3"/>
  <c r="F1006" i="3"/>
  <c r="F1007" i="3"/>
  <c r="F987" i="3"/>
  <c r="F1076" i="3"/>
  <c r="F152" i="3"/>
  <c r="F171" i="3"/>
  <c r="F441" i="3"/>
  <c r="F668" i="3"/>
  <c r="F449" i="3"/>
  <c r="F151" i="3"/>
  <c r="F112" i="3"/>
  <c r="F889" i="3"/>
  <c r="F990" i="3"/>
  <c r="F899" i="3"/>
  <c r="F413" i="3"/>
  <c r="F170" i="3"/>
  <c r="F683" i="3"/>
  <c r="F826" i="3"/>
  <c r="F828" i="3"/>
  <c r="F827" i="3"/>
  <c r="F670" i="3"/>
  <c r="F986" i="3"/>
  <c r="F897" i="3"/>
  <c r="F172" i="3"/>
  <c r="F173" i="3"/>
  <c r="F213" i="3"/>
  <c r="F214" i="3"/>
  <c r="F212" i="3"/>
  <c r="F174" i="3"/>
  <c r="F215" i="3"/>
  <c r="F209" i="3"/>
  <c r="F210" i="3"/>
  <c r="F208" i="3"/>
  <c r="F216" i="3"/>
  <c r="F211" i="3"/>
  <c r="F204" i="3"/>
  <c r="F205" i="3"/>
  <c r="F206" i="3"/>
  <c r="F228" i="3"/>
  <c r="F326" i="3"/>
  <c r="F329" i="3"/>
  <c r="F330" i="3"/>
  <c r="F318" i="3"/>
  <c r="F319" i="3"/>
  <c r="F320" i="3"/>
  <c r="F321" i="3"/>
  <c r="F322" i="3"/>
  <c r="F323" i="3"/>
  <c r="F316" i="3"/>
  <c r="F317" i="3"/>
  <c r="F564" i="3"/>
  <c r="F887" i="3"/>
  <c r="F908" i="3"/>
  <c r="F909" i="3"/>
  <c r="F910" i="3"/>
  <c r="F911" i="3"/>
  <c r="F980" i="3"/>
  <c r="F981" i="3"/>
  <c r="F982" i="3"/>
  <c r="F983" i="3"/>
  <c r="F984" i="3"/>
  <c r="F99" i="3"/>
  <c r="F106" i="3"/>
  <c r="F121" i="3"/>
  <c r="F122" i="3"/>
  <c r="F123" i="3"/>
  <c r="F265" i="3"/>
  <c r="F266" i="3"/>
  <c r="F268" i="3"/>
  <c r="F270" i="3"/>
  <c r="F277" i="3"/>
  <c r="F258" i="3"/>
  <c r="F334" i="3"/>
  <c r="F335" i="3"/>
  <c r="F340" i="3"/>
  <c r="F341" i="3"/>
  <c r="F342" i="3"/>
  <c r="F339" i="3"/>
  <c r="F384" i="3"/>
  <c r="F385" i="3"/>
  <c r="F388" i="3"/>
  <c r="F405" i="3"/>
  <c r="F724" i="3"/>
  <c r="F725" i="3"/>
  <c r="F723" i="3"/>
  <c r="F848" i="3"/>
  <c r="F721" i="3"/>
  <c r="F851" i="3"/>
  <c r="F847" i="3"/>
  <c r="F567" i="3"/>
  <c r="F568" i="3"/>
  <c r="F965" i="3"/>
  <c r="F38" i="3"/>
  <c r="F1044" i="3"/>
  <c r="F514" i="3"/>
  <c r="F37" i="3"/>
  <c r="F597" i="3"/>
  <c r="F692" i="3"/>
  <c r="F1016" i="3"/>
  <c r="F1003" i="3"/>
  <c r="F864" i="3"/>
  <c r="F1004" i="3"/>
  <c r="F371" i="3"/>
  <c r="F1017" i="3"/>
  <c r="F703" i="3"/>
  <c r="F484" i="3"/>
  <c r="F498" i="3"/>
  <c r="F478" i="3"/>
  <c r="F702" i="3"/>
  <c r="F662" i="3"/>
  <c r="F750" i="3"/>
  <c r="F753" i="3"/>
  <c r="F667" i="3"/>
  <c r="F610" i="3"/>
  <c r="F609" i="3"/>
  <c r="F274" i="3"/>
  <c r="F276" i="3"/>
  <c r="F275" i="3"/>
  <c r="F957" i="3"/>
  <c r="F571" i="3"/>
  <c r="F572" i="3"/>
  <c r="F573" i="3"/>
  <c r="F585" i="3"/>
  <c r="F923" i="3"/>
  <c r="F50" i="3"/>
  <c r="F510" i="3"/>
  <c r="F511" i="3"/>
  <c r="F509" i="3"/>
  <c r="F512" i="3"/>
  <c r="F513" i="3"/>
  <c r="F740" i="3"/>
  <c r="F746" i="3"/>
  <c r="F776" i="3"/>
  <c r="F802" i="3"/>
  <c r="F804" i="3"/>
  <c r="F805" i="3"/>
  <c r="F803" i="3"/>
  <c r="F748" i="3"/>
  <c r="F749" i="3"/>
  <c r="F765" i="3"/>
  <c r="F777" i="3"/>
  <c r="F778" i="3"/>
  <c r="F641" i="3"/>
  <c r="F642" i="3"/>
  <c r="F706" i="3"/>
  <c r="F707" i="3"/>
  <c r="F708" i="3"/>
  <c r="F636" i="3"/>
  <c r="F638" i="3"/>
  <c r="F639" i="3"/>
  <c r="F640" i="3"/>
  <c r="F523" i="3"/>
  <c r="F561" i="3"/>
  <c r="F562" i="3"/>
  <c r="F635" i="3"/>
  <c r="F634" i="3"/>
  <c r="F783" i="3"/>
  <c r="F782" i="3"/>
  <c r="F784" i="3"/>
  <c r="F789" i="3"/>
  <c r="F791" i="3"/>
  <c r="F730" i="3"/>
  <c r="F729" i="3"/>
  <c r="F731" i="3"/>
  <c r="F735" i="3"/>
  <c r="F734" i="3"/>
  <c r="F713" i="3"/>
  <c r="F714" i="3"/>
  <c r="F715" i="3"/>
  <c r="F728" i="3"/>
  <c r="F129" i="3"/>
  <c r="F462" i="3"/>
  <c r="F463" i="3"/>
  <c r="F458" i="3"/>
  <c r="F459" i="3"/>
  <c r="F460" i="3"/>
  <c r="F461" i="3"/>
  <c r="F870" i="3"/>
  <c r="F821" i="3"/>
  <c r="F822" i="3"/>
  <c r="F5" i="3"/>
  <c r="F73" i="3"/>
  <c r="F74" i="3"/>
  <c r="F127" i="3"/>
  <c r="F128" i="3"/>
  <c r="F195" i="3"/>
  <c r="F71" i="3"/>
  <c r="F72" i="3"/>
  <c r="F70" i="3"/>
  <c r="F869" i="3"/>
  <c r="F291" i="3"/>
  <c r="F292" i="3"/>
  <c r="F293" i="3"/>
  <c r="F287" i="3"/>
  <c r="F290" i="3"/>
  <c r="F288" i="3"/>
  <c r="F289" i="3"/>
  <c r="F663" i="3"/>
  <c r="F664" i="3"/>
  <c r="F665" i="3"/>
  <c r="F666" i="3"/>
  <c r="F966" i="3"/>
  <c r="F955" i="3"/>
  <c r="F956" i="3"/>
  <c r="D1078" i="3"/>
  <c r="AC40" i="1" l="1"/>
  <c r="AD40" i="1"/>
  <c r="AF40" i="1" s="1"/>
  <c r="BZ40" i="1"/>
  <c r="BA40" i="1"/>
  <c r="AD39" i="1"/>
  <c r="AF39" i="1" s="1"/>
  <c r="CC39" i="1"/>
  <c r="AB39" i="1"/>
  <c r="Y78" i="1"/>
  <c r="BW78" i="1"/>
  <c r="Z78" i="1"/>
  <c r="AA78" i="1"/>
  <c r="BZ78" i="1" s="1"/>
  <c r="BA39" i="1"/>
  <c r="AC39" i="1"/>
  <c r="AD38" i="1"/>
  <c r="AE38" i="1" s="1"/>
  <c r="AD37" i="1"/>
  <c r="AF37" i="1" s="1"/>
  <c r="AC183" i="1"/>
  <c r="AB37" i="1"/>
  <c r="AD183" i="1"/>
  <c r="AE183" i="1" s="1"/>
  <c r="BA37" i="1"/>
  <c r="AB183" i="1"/>
  <c r="BA38" i="1"/>
  <c r="AB38" i="1"/>
  <c r="BA9" i="1"/>
  <c r="AD9" i="1"/>
  <c r="AF9" i="1" s="1"/>
  <c r="AE182" i="1"/>
  <c r="AF182" i="1"/>
  <c r="BZ10" i="1"/>
  <c r="AC9" i="1"/>
  <c r="CC10" i="1"/>
  <c r="CC9" i="1"/>
  <c r="AB9" i="1"/>
  <c r="CC37" i="1"/>
  <c r="BZ37" i="1"/>
  <c r="CC183" i="1"/>
  <c r="BZ183" i="1"/>
  <c r="CC182" i="1"/>
  <c r="BZ182" i="1"/>
  <c r="BZ38" i="1"/>
  <c r="CC38" i="1"/>
  <c r="AD10" i="1"/>
  <c r="AF10" i="1" s="1"/>
  <c r="BA10" i="1"/>
  <c r="Y8" i="1"/>
  <c r="AC10" i="1"/>
  <c r="AA8" i="1"/>
  <c r="BA8" i="1" s="1"/>
  <c r="CC40" i="1"/>
  <c r="Z8" i="1"/>
  <c r="BW8" i="1"/>
  <c r="AD79" i="1"/>
  <c r="CC79" i="1"/>
  <c r="BA79" i="1"/>
  <c r="AB79" i="1"/>
  <c r="AC79" i="1"/>
  <c r="D1094" i="3"/>
  <c r="AE40" i="1" l="1"/>
  <c r="AC78" i="1"/>
  <c r="AB78" i="1"/>
  <c r="AE39" i="1"/>
  <c r="BA78" i="1"/>
  <c r="CC78" i="1"/>
  <c r="AD78" i="1"/>
  <c r="AF78" i="1" s="1"/>
  <c r="AF38" i="1"/>
  <c r="AF183" i="1"/>
  <c r="AE37" i="1"/>
  <c r="AE9" i="1"/>
  <c r="AE10" i="1"/>
  <c r="AB8" i="1"/>
  <c r="CC8" i="1"/>
  <c r="CC3" i="1"/>
  <c r="BZ3" i="1"/>
  <c r="CC4" i="1"/>
  <c r="BZ4" i="1"/>
  <c r="AD8" i="1"/>
  <c r="BZ8" i="1"/>
  <c r="AC8" i="1"/>
  <c r="AE79" i="1"/>
  <c r="AF79" i="1"/>
  <c r="AE78" i="1" l="1"/>
  <c r="AF8" i="1"/>
  <c r="AE8" i="1"/>
  <c r="BV16" i="1" l="1"/>
  <c r="BV15" i="1"/>
  <c r="BV23" i="1" l="1"/>
  <c r="BV72" i="1"/>
  <c r="R72" i="1"/>
  <c r="BV74" i="1"/>
  <c r="R74" i="1"/>
  <c r="BV68" i="1"/>
  <c r="R68" i="1"/>
  <c r="BV70" i="1"/>
  <c r="R70" i="1"/>
  <c r="BV67" i="1"/>
  <c r="CA57" i="1"/>
  <c r="BV59" i="1"/>
  <c r="BV95" i="1"/>
  <c r="BV92" i="1"/>
  <c r="BV94" i="1"/>
  <c r="BV91" i="1"/>
  <c r="BV93" i="1"/>
  <c r="BV22" i="1"/>
  <c r="BV64" i="1"/>
  <c r="BV66" i="1"/>
  <c r="BV65" i="1"/>
  <c r="BV69" i="1"/>
  <c r="R69" i="1"/>
  <c r="CA67" i="1"/>
  <c r="R73" i="1"/>
  <c r="BV17" i="1"/>
  <c r="BV33" i="1"/>
  <c r="F57" i="3"/>
  <c r="F328" i="3"/>
  <c r="F912" i="3"/>
  <c r="F343" i="3"/>
  <c r="F964" i="3"/>
  <c r="F234" i="3"/>
  <c r="F281" i="3"/>
  <c r="F282" i="3"/>
  <c r="F233" i="3"/>
  <c r="F280" i="3"/>
  <c r="F952" i="3"/>
  <c r="F1072" i="3"/>
  <c r="F76" i="3"/>
  <c r="F4" i="3"/>
  <c r="F1053" i="3"/>
  <c r="F75" i="3"/>
  <c r="F178" i="3"/>
  <c r="F177" i="3"/>
  <c r="F688" i="3"/>
  <c r="F971" i="3"/>
  <c r="F689" i="3"/>
  <c r="F378" i="3"/>
  <c r="F558" i="3"/>
  <c r="F381" i="3"/>
  <c r="F373" i="3"/>
  <c r="F785" i="3"/>
  <c r="F890" i="3"/>
  <c r="F1069" i="3"/>
  <c r="F17" i="3"/>
  <c r="F18" i="3"/>
  <c r="F924" i="3"/>
  <c r="F697" i="3"/>
  <c r="F865" i="3"/>
  <c r="F857" i="3"/>
  <c r="F858" i="3"/>
  <c r="F89" i="3"/>
  <c r="F863" i="3"/>
  <c r="F862" i="3"/>
  <c r="F853" i="3"/>
  <c r="F241" i="3"/>
  <c r="F243" i="3"/>
  <c r="F256" i="3"/>
  <c r="F279" i="3"/>
  <c r="F520" i="3"/>
  <c r="F232" i="3"/>
  <c r="F235" i="3"/>
  <c r="F236" i="3"/>
  <c r="F237" i="3"/>
  <c r="F386" i="3"/>
  <c r="F389" i="3"/>
  <c r="F390" i="3"/>
  <c r="F959" i="3"/>
  <c r="F958" i="3"/>
  <c r="F396" i="3"/>
  <c r="F397" i="3"/>
  <c r="F418" i="3"/>
  <c r="F446" i="3"/>
  <c r="F445" i="3"/>
  <c r="F189" i="3"/>
  <c r="F1048" i="3"/>
  <c r="F43" i="3"/>
  <c r="F1046" i="3"/>
  <c r="F745" i="3"/>
  <c r="F876" i="3"/>
  <c r="F747" i="3"/>
  <c r="F742" i="3"/>
  <c r="F744" i="3"/>
  <c r="F536" i="3"/>
  <c r="F643" i="3"/>
  <c r="F875" i="3"/>
  <c r="F176" i="3"/>
  <c r="F678" i="3"/>
  <c r="F676" i="3"/>
  <c r="F532" i="3"/>
  <c r="F533" i="3"/>
  <c r="F538" i="3"/>
  <c r="F866" i="3"/>
  <c r="F22" i="3"/>
  <c r="F301" i="3"/>
  <c r="F361" i="3"/>
  <c r="F810" i="3"/>
  <c r="F669" i="3"/>
  <c r="F6" i="3"/>
  <c r="F1067" i="3"/>
  <c r="F1065" i="3"/>
  <c r="F605" i="3"/>
  <c r="F602" i="3"/>
  <c r="F648" i="3"/>
  <c r="F499" i="3"/>
  <c r="F1054" i="3"/>
  <c r="F1056" i="3"/>
  <c r="F1055" i="3"/>
  <c r="F770" i="3"/>
  <c r="F402" i="3"/>
  <c r="F403" i="3"/>
  <c r="F404" i="3"/>
  <c r="F391" i="3"/>
  <c r="F701" i="3"/>
  <c r="F307" i="3"/>
  <c r="F387" i="3"/>
  <c r="F754" i="3"/>
  <c r="F710" i="3"/>
  <c r="F709" i="3"/>
  <c r="F835" i="3"/>
  <c r="F245" i="3"/>
  <c r="F248" i="3"/>
  <c r="F251" i="3"/>
  <c r="F252" i="3"/>
  <c r="F393" i="3"/>
  <c r="F394" i="3"/>
  <c r="F395" i="3"/>
  <c r="F246" i="3"/>
  <c r="F249" i="3"/>
  <c r="F250" i="3"/>
  <c r="F247" i="3"/>
  <c r="F302" i="3"/>
  <c r="F978" i="3"/>
  <c r="F104" i="3"/>
  <c r="F977" i="3"/>
  <c r="F979" i="3"/>
  <c r="F650" i="3"/>
  <c r="F651" i="3"/>
  <c r="F271" i="3"/>
  <c r="F273" i="3"/>
  <c r="F278" i="3"/>
  <c r="F659" i="3"/>
  <c r="F660" i="3"/>
  <c r="F649" i="3"/>
  <c r="F537" i="3"/>
  <c r="F907" i="3"/>
  <c r="F677" i="3"/>
  <c r="F888" i="3"/>
  <c r="F336" i="3"/>
  <c r="F110" i="3"/>
  <c r="F425" i="3"/>
  <c r="F877" i="3"/>
  <c r="F788" i="3"/>
  <c r="F815" i="3"/>
  <c r="F1060" i="3"/>
  <c r="F594" i="3"/>
  <c r="F544" i="3"/>
  <c r="F29" i="3"/>
  <c r="F34" i="3"/>
  <c r="F35" i="3"/>
  <c r="F31" i="3"/>
  <c r="F992" i="3"/>
  <c r="F896" i="3"/>
  <c r="F59" i="3"/>
  <c r="F146" i="3"/>
  <c r="F150" i="3"/>
  <c r="F142" i="3"/>
  <c r="F143" i="3"/>
  <c r="F141" i="3"/>
  <c r="F144" i="3"/>
  <c r="F55" i="3"/>
  <c r="F286" i="3"/>
  <c r="F528" i="3"/>
  <c r="F1021" i="3"/>
  <c r="F67" i="3"/>
  <c r="F66" i="3"/>
  <c r="F451" i="3"/>
  <c r="F686" i="3"/>
  <c r="F951" i="3"/>
  <c r="F950" i="3"/>
  <c r="F687" i="3"/>
  <c r="F949" i="3"/>
  <c r="F685" i="3"/>
  <c r="F699" i="3"/>
  <c r="F916" i="3"/>
  <c r="F917" i="3"/>
  <c r="F918" i="3"/>
  <c r="F962" i="3"/>
  <c r="F960" i="3"/>
  <c r="F961" i="3"/>
  <c r="F942" i="3"/>
  <c r="F939" i="3"/>
  <c r="F813" i="3"/>
  <c r="F842" i="3"/>
  <c r="F915" i="3"/>
  <c r="F868" i="3"/>
  <c r="F84" i="3"/>
  <c r="F77" i="3"/>
  <c r="F78" i="3"/>
  <c r="F82" i="3"/>
  <c r="F83" i="3"/>
  <c r="F926" i="3"/>
  <c r="F906" i="3"/>
  <c r="F108" i="3"/>
  <c r="F109" i="3"/>
  <c r="F107" i="3"/>
  <c r="F44" i="3"/>
  <c r="F147" i="3"/>
  <c r="F54" i="3"/>
  <c r="F148" i="3"/>
  <c r="F149" i="3"/>
  <c r="F45" i="3"/>
  <c r="F53" i="3"/>
  <c r="F298" i="3"/>
  <c r="F836" i="3"/>
  <c r="F790" i="3"/>
  <c r="F794" i="3"/>
  <c r="F793" i="3"/>
  <c r="F830" i="3"/>
  <c r="F837" i="3"/>
  <c r="F362" i="3"/>
  <c r="F1022" i="3"/>
  <c r="F1023" i="3"/>
  <c r="F717" i="3"/>
  <c r="F718" i="3"/>
  <c r="F719" i="3"/>
  <c r="F27" i="3"/>
  <c r="F859" i="3"/>
  <c r="F3" i="3"/>
  <c r="F63" i="3"/>
  <c r="F126" i="3"/>
  <c r="F62" i="3"/>
  <c r="F117" i="3"/>
  <c r="F118" i="3"/>
  <c r="F156" i="3"/>
  <c r="F157" i="3"/>
  <c r="F154" i="3"/>
  <c r="F155" i="3"/>
  <c r="F163" i="3"/>
  <c r="F153" i="3"/>
  <c r="F175" i="3"/>
  <c r="F58" i="3"/>
  <c r="F1019" i="3"/>
  <c r="F530" i="3"/>
  <c r="F1018" i="3"/>
  <c r="F1012" i="3"/>
  <c r="F733" i="3"/>
  <c r="F647" i="3"/>
  <c r="F1020" i="3"/>
  <c r="F1024" i="3"/>
  <c r="F408" i="3"/>
  <c r="F529" i="3"/>
  <c r="F645" i="3"/>
  <c r="F646" i="3"/>
  <c r="F65" i="3"/>
  <c r="F327" i="3"/>
  <c r="F795" i="3"/>
  <c r="F797" i="3"/>
  <c r="F796" i="3"/>
  <c r="F792" i="3"/>
  <c r="F807" i="3"/>
  <c r="F64" i="3"/>
  <c r="F267" i="3"/>
  <c r="F565" i="3"/>
  <c r="F566" i="3"/>
  <c r="F524" i="3"/>
  <c r="F23" i="3"/>
  <c r="F811" i="3"/>
  <c r="F812" i="3"/>
  <c r="F303" i="3"/>
  <c r="F296" i="3"/>
  <c r="F297" i="3"/>
  <c r="F124" i="3"/>
  <c r="F985" i="3"/>
  <c r="F442" i="3"/>
  <c r="F145" i="3"/>
  <c r="F547" i="3"/>
  <c r="F542" i="3"/>
  <c r="F543" i="3"/>
  <c r="F1052" i="3"/>
  <c r="F1030" i="3"/>
  <c r="F1051" i="3"/>
  <c r="F1031" i="3"/>
  <c r="F1032" i="3"/>
  <c r="F1037" i="3"/>
  <c r="F786" i="3"/>
  <c r="F1068" i="3"/>
  <c r="F631" i="3"/>
  <c r="F696" i="3"/>
  <c r="F525" i="3"/>
  <c r="F36" i="3"/>
  <c r="F51" i="3"/>
  <c r="F444" i="3"/>
  <c r="F1039" i="3"/>
  <c r="F1038" i="3"/>
  <c r="F1047" i="3"/>
  <c r="F1033" i="3"/>
  <c r="F994" i="3"/>
  <c r="F995" i="3"/>
  <c r="F993" i="3"/>
  <c r="F531" i="3"/>
  <c r="F1015" i="3"/>
  <c r="F852" i="3"/>
  <c r="F526" i="3"/>
  <c r="F471" i="3"/>
  <c r="F505" i="3"/>
  <c r="F169" i="3"/>
  <c r="F190" i="3"/>
  <c r="F310" i="3"/>
  <c r="F406" i="3"/>
  <c r="F1013" i="3"/>
  <c r="F898" i="3"/>
  <c r="F884" i="3"/>
  <c r="F816" i="3"/>
  <c r="F1071" i="3"/>
  <c r="F1073" i="3"/>
  <c r="F1074" i="3"/>
  <c r="F1070" i="3"/>
  <c r="F139" i="3"/>
  <c r="F140" i="3"/>
  <c r="F137" i="3"/>
  <c r="F673" i="3"/>
  <c r="F7" i="3"/>
  <c r="F15" i="3"/>
  <c r="F98" i="3"/>
  <c r="F630" i="3"/>
  <c r="F620" i="3"/>
  <c r="F737" i="3"/>
  <c r="F736" i="3"/>
  <c r="F587" i="3"/>
  <c r="F590" i="3"/>
  <c r="F39" i="3"/>
  <c r="F606" i="3"/>
  <c r="F40" i="3"/>
  <c r="F1034" i="3"/>
  <c r="F1035" i="3"/>
  <c r="F872" i="3"/>
  <c r="F879" i="3"/>
  <c r="F954" i="3"/>
  <c r="F85" i="3"/>
  <c r="F684" i="3"/>
  <c r="F119" i="3"/>
  <c r="F120" i="3"/>
  <c r="F111" i="3"/>
  <c r="F905" i="3"/>
  <c r="F973" i="3"/>
  <c r="F972" i="3"/>
  <c r="F690" i="3"/>
  <c r="F423" i="3"/>
  <c r="F253" i="3"/>
  <c r="F254" i="3"/>
  <c r="F238" i="3"/>
  <c r="F422" i="3"/>
  <c r="F806" i="3"/>
  <c r="F674" i="3"/>
  <c r="F675" i="3"/>
  <c r="F93" i="3"/>
  <c r="F196" i="3"/>
  <c r="F197" i="3"/>
  <c r="F470" i="3"/>
  <c r="F299" i="3"/>
  <c r="F300" i="3"/>
  <c r="F351" i="3"/>
  <c r="F349" i="3"/>
  <c r="F344" i="3"/>
  <c r="F90" i="3"/>
  <c r="F24" i="3"/>
  <c r="F168" i="3"/>
  <c r="F556" i="3"/>
  <c r="F546" i="3"/>
  <c r="F555" i="3"/>
  <c r="F79" i="3"/>
  <c r="F521" i="3"/>
  <c r="F399" i="3"/>
  <c r="F419" i="3"/>
  <c r="F607" i="3"/>
  <c r="F773" i="3"/>
  <c r="F798" i="3"/>
  <c r="F799" i="3"/>
  <c r="F557" i="3"/>
  <c r="F559" i="3"/>
  <c r="F548" i="3"/>
  <c r="F560" i="3"/>
  <c r="F125" i="3"/>
  <c r="F159" i="3"/>
  <c r="F160" i="3"/>
  <c r="F161" i="3"/>
  <c r="F162" i="3"/>
  <c r="F226" i="3"/>
  <c r="F230" i="3"/>
  <c r="F231" i="3"/>
  <c r="F223" i="3"/>
  <c r="F269" i="3"/>
  <c r="F180" i="3"/>
  <c r="F181" i="3"/>
  <c r="F182" i="3"/>
  <c r="F244" i="3"/>
  <c r="F192" i="3"/>
  <c r="F741" i="3"/>
  <c r="F743" i="3"/>
  <c r="F751" i="3"/>
  <c r="F752" i="3"/>
  <c r="F775" i="3"/>
  <c r="F535" i="3"/>
  <c r="F534" i="3"/>
  <c r="F81" i="3"/>
  <c r="F522" i="3"/>
  <c r="F933" i="3"/>
  <c r="F158" i="3"/>
  <c r="F164" i="3"/>
  <c r="F165" i="3"/>
  <c r="F166" i="3"/>
  <c r="F871" i="3"/>
  <c r="F975" i="3"/>
  <c r="F929" i="3"/>
  <c r="F839" i="3"/>
  <c r="F834" i="3"/>
  <c r="F838" i="3"/>
  <c r="F831" i="3"/>
  <c r="F833" i="3"/>
  <c r="F832" i="3"/>
  <c r="F201" i="3"/>
  <c r="F473" i="3"/>
  <c r="F474" i="3"/>
  <c r="F519" i="3"/>
  <c r="F489" i="3"/>
  <c r="F490" i="3"/>
  <c r="F492" i="3"/>
  <c r="F936" i="3"/>
  <c r="F937" i="3"/>
  <c r="F938" i="3"/>
  <c r="F1057" i="3"/>
  <c r="F1059" i="3"/>
  <c r="F1062" i="3"/>
  <c r="F1063" i="3"/>
  <c r="F1064" i="3"/>
  <c r="F739" i="3"/>
  <c r="F808" i="3"/>
  <c r="F825" i="3"/>
  <c r="F880" i="3"/>
  <c r="F894" i="3"/>
  <c r="F892" i="3"/>
  <c r="F893" i="3"/>
  <c r="F945" i="3"/>
  <c r="F946" i="3"/>
  <c r="F947" i="3"/>
  <c r="F974" i="3"/>
  <c r="F988" i="3"/>
  <c r="F198" i="3"/>
  <c r="F91" i="3"/>
  <c r="F92" i="3"/>
  <c r="F194" i="3"/>
  <c r="F472" i="3"/>
  <c r="F633" i="3"/>
  <c r="F727" i="3"/>
  <c r="F25" i="3"/>
  <c r="F21" i="3"/>
  <c r="F953" i="3"/>
  <c r="F26" i="3"/>
  <c r="F28" i="3"/>
  <c r="F86" i="3"/>
  <c r="F87" i="3"/>
  <c r="F88" i="3"/>
  <c r="F130" i="3"/>
  <c r="F187" i="3"/>
  <c r="F202" i="3"/>
  <c r="F480" i="3"/>
  <c r="F485" i="3"/>
  <c r="F486" i="3"/>
  <c r="F360" i="3"/>
  <c r="F363" i="3"/>
  <c r="F374" i="3"/>
  <c r="F352" i="3"/>
  <c r="F353" i="3"/>
  <c r="F354" i="3"/>
  <c r="F356" i="3"/>
  <c r="F357" i="3"/>
  <c r="F358" i="3"/>
  <c r="F359" i="3"/>
  <c r="F377" i="3"/>
  <c r="F1027" i="3"/>
  <c r="F1025" i="3"/>
  <c r="F1026" i="3"/>
  <c r="F891" i="3"/>
  <c r="F1058" i="3"/>
  <c r="F376" i="3"/>
  <c r="F506" i="3"/>
  <c r="F504" i="3"/>
  <c r="F507" i="3"/>
  <c r="F517" i="3"/>
  <c r="F516" i="3"/>
  <c r="F518" i="3"/>
  <c r="F1041" i="3"/>
  <c r="F1042" i="3"/>
  <c r="F1043" i="3"/>
  <c r="F867" i="3"/>
  <c r="F854" i="3"/>
  <c r="F855" i="3"/>
  <c r="F550" i="3"/>
  <c r="F551" i="3"/>
  <c r="F552" i="3"/>
  <c r="F553" i="3"/>
  <c r="F554" i="3"/>
  <c r="F1040" i="3"/>
  <c r="F849" i="3"/>
  <c r="F850" i="3"/>
  <c r="F774" i="3"/>
  <c r="F2" i="3"/>
  <c r="F515" i="3"/>
  <c r="F549" i="3"/>
  <c r="F240" i="3"/>
  <c r="F242" i="3"/>
  <c r="F255" i="3"/>
  <c r="F257" i="3"/>
  <c r="F682" i="3"/>
  <c r="F1045" i="3"/>
  <c r="F1049" i="3"/>
  <c r="F272" i="3"/>
  <c r="F999" i="3"/>
  <c r="F68" i="3"/>
  <c r="F844" i="3"/>
  <c r="F885" i="3"/>
  <c r="F56" i="3"/>
  <c r="F845" i="3"/>
  <c r="F886" i="3"/>
  <c r="F846" i="3"/>
  <c r="F843" i="3"/>
  <c r="F80" i="3"/>
  <c r="F541" i="3"/>
  <c r="F691" i="3"/>
  <c r="F818" i="3"/>
  <c r="F819" i="3"/>
  <c r="F224" i="3"/>
  <c r="F229" i="3"/>
  <c r="F225" i="3"/>
  <c r="F217" i="3"/>
  <c r="F222" i="3"/>
  <c r="F420" i="3"/>
  <c r="F414" i="3"/>
  <c r="F817" i="3"/>
  <c r="F829" i="3"/>
  <c r="F820" i="3"/>
  <c r="F823" i="3"/>
  <c r="F407" i="3"/>
  <c r="F457" i="3"/>
  <c r="F456" i="3"/>
  <c r="F920" i="3"/>
  <c r="F453" i="3"/>
  <c r="F455" i="3"/>
  <c r="F179" i="3"/>
  <c r="F454" i="3"/>
  <c r="F1050" i="3"/>
  <c r="F392" i="3"/>
  <c r="F426" i="3"/>
  <c r="F429" i="3"/>
  <c r="F409" i="3"/>
  <c r="F410" i="3"/>
  <c r="F411" i="3"/>
  <c r="F427" i="3"/>
  <c r="F814" i="3"/>
  <c r="F592" i="3"/>
  <c r="F428" i="3"/>
  <c r="F412" i="3"/>
  <c r="F450" i="3"/>
  <c r="F424" i="3"/>
  <c r="F698" i="3"/>
  <c r="F452" i="3"/>
  <c r="F239" i="3"/>
  <c r="F757" i="3"/>
  <c r="F758" i="3"/>
  <c r="F756" i="3"/>
  <c r="F759" i="3"/>
  <c r="F760" i="3"/>
  <c r="F761" i="3"/>
  <c r="F527" i="3"/>
  <c r="F188" i="3"/>
  <c r="F191" i="3"/>
  <c r="F1028" i="3"/>
  <c r="F824" i="3"/>
  <c r="F1029" i="3"/>
  <c r="F913" i="3"/>
  <c r="F100" i="3"/>
  <c r="F102" i="3"/>
  <c r="F103" i="3"/>
  <c r="F101" i="3"/>
  <c r="F105" i="3"/>
  <c r="F262" i="3"/>
  <c r="F227" i="3"/>
  <c r="F207" i="3"/>
  <c r="F218" i="3"/>
  <c r="F219" i="3"/>
  <c r="F220" i="3"/>
  <c r="F325" i="3"/>
  <c r="F221" i="3"/>
  <c r="F324" i="3"/>
  <c r="F680" i="3"/>
  <c r="F679" i="3"/>
  <c r="F681" i="3"/>
  <c r="F903" i="3"/>
  <c r="F904" i="3"/>
  <c r="F261" i="3"/>
  <c r="F259" i="3"/>
  <c r="F260" i="3"/>
  <c r="F311" i="3"/>
  <c r="F263" i="3"/>
  <c r="F313" i="3"/>
  <c r="F312" i="3"/>
  <c r="F315" i="3"/>
  <c r="F314" i="3"/>
  <c r="F264" i="3"/>
  <c r="F309" i="3"/>
  <c r="F308" i="3"/>
  <c r="F332" i="3"/>
  <c r="F333" i="3"/>
  <c r="F337" i="3"/>
  <c r="F338" i="3"/>
  <c r="F921" i="3"/>
  <c r="F443" i="3"/>
  <c r="F1036" i="3"/>
  <c r="F787" i="3"/>
  <c r="F779" i="3"/>
  <c r="F781" i="3"/>
  <c r="F780" i="3"/>
  <c r="F383" i="3"/>
  <c r="F400" i="3"/>
  <c r="F401" i="3"/>
  <c r="F167" i="3"/>
  <c r="F283" i="3"/>
  <c r="F284" i="3"/>
  <c r="F285" i="3"/>
  <c r="F382" i="3"/>
  <c r="F771" i="3"/>
  <c r="F772" i="3"/>
  <c r="F809" i="3"/>
  <c r="F840" i="3"/>
  <c r="F895" i="3"/>
  <c r="F948" i="3"/>
  <c r="F1011" i="3"/>
  <c r="F693" i="3"/>
  <c r="F873" i="3"/>
  <c r="F874" i="3"/>
  <c r="F878" i="3"/>
  <c r="F881" i="3"/>
  <c r="F882" i="3"/>
  <c r="F900" i="3"/>
  <c r="F901" i="3"/>
  <c r="F902" i="3"/>
  <c r="F372" i="3"/>
  <c r="F726" i="3"/>
  <c r="F720" i="3"/>
  <c r="F722" i="3"/>
  <c r="F883" i="3"/>
  <c r="F930" i="3"/>
  <c r="F931" i="3"/>
  <c r="F932" i="3"/>
  <c r="F914" i="3"/>
  <c r="F927" i="3"/>
  <c r="F928" i="3"/>
  <c r="F493" i="3"/>
  <c r="F494" i="3"/>
  <c r="F934" i="3"/>
  <c r="F935" i="3"/>
  <c r="F1075" i="3"/>
  <c r="F138" i="3"/>
  <c r="F694" i="3"/>
  <c r="F1066" i="3"/>
  <c r="F9" i="3"/>
  <c r="F8" i="3"/>
  <c r="F19" i="3"/>
  <c r="F16" i="3"/>
  <c r="F10" i="3"/>
  <c r="F12" i="3"/>
  <c r="F20" i="3"/>
  <c r="F13" i="3"/>
  <c r="F52" i="3"/>
  <c r="F97" i="3"/>
  <c r="F14" i="3"/>
  <c r="F11" i="3"/>
  <c r="F115" i="3"/>
  <c r="F113" i="3"/>
  <c r="F114" i="3"/>
  <c r="F380" i="3"/>
  <c r="F379" i="3"/>
  <c r="F69" i="3"/>
  <c r="F116" i="3"/>
  <c r="F604" i="3"/>
  <c r="F603" i="3"/>
  <c r="F611" i="3"/>
  <c r="F398" i="3"/>
  <c r="F613" i="3"/>
  <c r="F612" i="3"/>
  <c r="F619" i="3"/>
  <c r="F632" i="3"/>
  <c r="F711" i="3"/>
  <c r="F661" i="3"/>
  <c r="F705" i="3"/>
  <c r="F704" i="3"/>
  <c r="F569" i="3"/>
  <c r="F712" i="3"/>
  <c r="F738" i="3"/>
  <c r="F586" i="3"/>
  <c r="F570" i="3"/>
  <c r="F588" i="3"/>
  <c r="F591" i="3"/>
  <c r="F700" i="3"/>
  <c r="F589" i="3"/>
  <c r="F695" i="3"/>
  <c r="F963" i="3"/>
  <c r="F970" i="3"/>
  <c r="F919" i="3"/>
  <c r="F922" i="3"/>
  <c r="F967" i="3"/>
  <c r="F925" i="3"/>
  <c r="F968" i="3"/>
  <c r="F969" i="3"/>
  <c r="F600" i="3"/>
  <c r="F599" i="3"/>
  <c r="F593" i="3"/>
  <c r="F595" i="3"/>
  <c r="F601" i="3"/>
  <c r="F861" i="3"/>
  <c r="F545" i="3"/>
  <c r="F860" i="3"/>
  <c r="F856" i="3"/>
  <c r="F540" i="3"/>
  <c r="F539" i="3"/>
  <c r="F614" i="3"/>
  <c r="F598" i="3"/>
  <c r="E1085" i="3" s="1"/>
  <c r="F617" i="3"/>
  <c r="F616" i="3"/>
  <c r="F615" i="3"/>
  <c r="F618" i="3"/>
  <c r="F628" i="3"/>
  <c r="F627" i="3"/>
  <c r="F626" i="3"/>
  <c r="F629" i="3"/>
  <c r="F32" i="3"/>
  <c r="F203" i="3"/>
  <c r="F199" i="3"/>
  <c r="F33" i="3"/>
  <c r="F41" i="3"/>
  <c r="F48" i="3"/>
  <c r="F47" i="3"/>
  <c r="F30" i="3"/>
  <c r="F42" i="3"/>
  <c r="F49" i="3"/>
  <c r="F46" i="3"/>
  <c r="F716" i="3"/>
  <c r="F200" i="3"/>
  <c r="F996" i="3"/>
  <c r="F1002" i="3"/>
  <c r="F1000" i="3"/>
  <c r="F944" i="3"/>
  <c r="F1001" i="3"/>
  <c r="F998" i="3"/>
  <c r="F943" i="3"/>
  <c r="F940" i="3"/>
  <c r="F941" i="3"/>
  <c r="F991" i="3"/>
  <c r="F997" i="3"/>
  <c r="F1061" i="3"/>
  <c r="F1014" i="3"/>
  <c r="F644" i="3"/>
  <c r="F60" i="3"/>
  <c r="F61" i="3"/>
  <c r="F193" i="3"/>
  <c r="F94" i="3"/>
  <c r="F95" i="3"/>
  <c r="F96" i="3"/>
  <c r="F468" i="3"/>
  <c r="F469" i="3"/>
  <c r="F732" i="3"/>
  <c r="F764" i="3"/>
  <c r="F464" i="3"/>
  <c r="F465" i="3"/>
  <c r="F466" i="3"/>
  <c r="F467" i="3"/>
  <c r="F763" i="3"/>
  <c r="F767" i="3"/>
  <c r="F769" i="3"/>
  <c r="F768" i="3"/>
  <c r="F131" i="3"/>
  <c r="F132" i="3"/>
  <c r="F133" i="3"/>
  <c r="F134" i="3"/>
  <c r="F135" i="3"/>
  <c r="F184" i="3"/>
  <c r="F475" i="3"/>
  <c r="F476" i="3"/>
  <c r="F477" i="3"/>
  <c r="F183" i="3"/>
  <c r="F433" i="3"/>
  <c r="F434" i="3"/>
  <c r="F185" i="3"/>
  <c r="F186" i="3"/>
  <c r="F136" i="3"/>
  <c r="F430" i="3"/>
  <c r="F431" i="3"/>
  <c r="F432" i="3"/>
  <c r="F487" i="3"/>
  <c r="F488" i="3"/>
  <c r="F481" i="3"/>
  <c r="F482" i="3"/>
  <c r="F479" i="3"/>
  <c r="F483" i="3"/>
  <c r="F495" i="3"/>
  <c r="F500" i="3"/>
  <c r="F501" i="3"/>
  <c r="F671" i="3"/>
  <c r="F672" i="3"/>
  <c r="F502" i="3"/>
  <c r="F497" i="3"/>
  <c r="F491" i="3"/>
  <c r="F496" i="3"/>
  <c r="F508" i="3"/>
  <c r="F503" i="3"/>
  <c r="F637" i="3"/>
  <c r="F347" i="3"/>
  <c r="F355" i="3"/>
  <c r="F350" i="3"/>
  <c r="F348" i="3"/>
  <c r="F331" i="3"/>
  <c r="F304" i="3"/>
  <c r="F305" i="3"/>
  <c r="F306" i="3"/>
  <c r="F294" i="3"/>
  <c r="F295" i="3"/>
  <c r="F345" i="3"/>
  <c r="F346" i="3"/>
  <c r="F375" i="3"/>
  <c r="BV73" i="1"/>
  <c r="R59" i="1"/>
  <c r="CD64" i="1" l="1"/>
  <c r="CA59" i="1"/>
  <c r="V59" i="1"/>
  <c r="W59" i="1" s="1"/>
  <c r="BL59" i="1" s="1"/>
  <c r="CA58" i="1"/>
  <c r="CD65" i="1"/>
  <c r="U65" i="1"/>
  <c r="CA179" i="1"/>
  <c r="S179" i="1"/>
  <c r="BB179" i="1"/>
  <c r="BM179" i="1"/>
  <c r="BX179" i="1"/>
  <c r="AQ179" i="1"/>
  <c r="CA180" i="1"/>
  <c r="S180" i="1"/>
  <c r="BB180" i="1"/>
  <c r="AQ180" i="1"/>
  <c r="BX180" i="1"/>
  <c r="BM180" i="1"/>
  <c r="CA181" i="1"/>
  <c r="S181" i="1"/>
  <c r="BM181" i="1"/>
  <c r="BX181" i="1"/>
  <c r="AQ181" i="1"/>
  <c r="BB181" i="1"/>
  <c r="S178" i="1"/>
  <c r="S66" i="1"/>
  <c r="BB66" i="1"/>
  <c r="BM66" i="1"/>
  <c r="AQ66" i="1"/>
  <c r="CA65" i="1"/>
  <c r="S65" i="1"/>
  <c r="BB65" i="1"/>
  <c r="BM65" i="1"/>
  <c r="AQ65" i="1"/>
  <c r="CA64" i="1"/>
  <c r="S64" i="1"/>
  <c r="BB64" i="1"/>
  <c r="BM64" i="1"/>
  <c r="AQ64" i="1"/>
  <c r="CA91" i="1"/>
  <c r="BM91" i="1"/>
  <c r="U91" i="1"/>
  <c r="S91" i="1"/>
  <c r="AQ91" i="1"/>
  <c r="BB91" i="1"/>
  <c r="CA27" i="1"/>
  <c r="U27" i="1"/>
  <c r="BX27" i="1"/>
  <c r="S27" i="1"/>
  <c r="BB27" i="1"/>
  <c r="BM27" i="1"/>
  <c r="AQ27" i="1"/>
  <c r="AQ29" i="1"/>
  <c r="S29" i="1"/>
  <c r="BX29" i="1"/>
  <c r="BB29" i="1"/>
  <c r="BM29" i="1"/>
  <c r="CA93" i="1"/>
  <c r="S93" i="1"/>
  <c r="BB93" i="1"/>
  <c r="BM93" i="1"/>
  <c r="AQ93" i="1"/>
  <c r="CA95" i="1"/>
  <c r="BM95" i="1"/>
  <c r="U95" i="1"/>
  <c r="BB95" i="1"/>
  <c r="AQ95" i="1"/>
  <c r="S95" i="1"/>
  <c r="CA92" i="1"/>
  <c r="CA28" i="1"/>
  <c r="S28" i="1"/>
  <c r="BX28" i="1"/>
  <c r="BB28" i="1"/>
  <c r="BM28" i="1"/>
  <c r="AQ28" i="1"/>
  <c r="CA94" i="1"/>
  <c r="BM94" i="1"/>
  <c r="BB94" i="1"/>
  <c r="U94" i="1"/>
  <c r="S94" i="1"/>
  <c r="AQ94" i="1"/>
  <c r="CA33" i="1"/>
  <c r="BB33" i="1"/>
  <c r="S33" i="1"/>
  <c r="BM33" i="1"/>
  <c r="AQ33" i="1"/>
  <c r="U22" i="1"/>
  <c r="BB22" i="1"/>
  <c r="BM22" i="1"/>
  <c r="S22" i="1"/>
  <c r="AQ22" i="1"/>
  <c r="AQ23" i="1"/>
  <c r="BB23" i="1"/>
  <c r="S23" i="1"/>
  <c r="BM23" i="1"/>
  <c r="BM17" i="1"/>
  <c r="BB17" i="1"/>
  <c r="S17" i="1"/>
  <c r="AQ17" i="1"/>
  <c r="CA15" i="1"/>
  <c r="BM15" i="1"/>
  <c r="BB15" i="1"/>
  <c r="S15" i="1"/>
  <c r="AQ15" i="1"/>
  <c r="CA16" i="1"/>
  <c r="S16" i="1"/>
  <c r="BB16" i="1"/>
  <c r="BM16" i="1"/>
  <c r="AQ16" i="1"/>
  <c r="CA72" i="1"/>
  <c r="BB72" i="1"/>
  <c r="BM72" i="1"/>
  <c r="AQ72" i="1"/>
  <c r="CA68" i="1"/>
  <c r="BM68" i="1"/>
  <c r="BB68" i="1"/>
  <c r="AQ68" i="1"/>
  <c r="CA73" i="1"/>
  <c r="BB73" i="1"/>
  <c r="BM73" i="1"/>
  <c r="AQ73" i="1"/>
  <c r="CA71" i="1"/>
  <c r="CA74" i="1"/>
  <c r="AQ74" i="1"/>
  <c r="BB74" i="1"/>
  <c r="BM74" i="1"/>
  <c r="CA70" i="1"/>
  <c r="BB70" i="1"/>
  <c r="AQ70" i="1"/>
  <c r="BM70" i="1"/>
  <c r="CA69" i="1"/>
  <c r="BM69" i="1"/>
  <c r="BB69" i="1"/>
  <c r="AQ69" i="1"/>
  <c r="CD66" i="1"/>
  <c r="CA66" i="1"/>
  <c r="CA22" i="1"/>
  <c r="CA23" i="1"/>
  <c r="CD17" i="1"/>
  <c r="CA17" i="1"/>
  <c r="CA29" i="1"/>
  <c r="AQ59" i="1"/>
  <c r="CD93" i="1"/>
  <c r="CD22" i="1"/>
  <c r="CD94" i="1"/>
  <c r="CD58" i="1"/>
  <c r="S59" i="1"/>
  <c r="CD73" i="1"/>
  <c r="S73" i="1"/>
  <c r="F1078" i="3"/>
  <c r="F1085" i="3" s="1"/>
  <c r="C312" i="1"/>
  <c r="C316" i="1"/>
  <c r="C314" i="1"/>
  <c r="CD59" i="1"/>
  <c r="CD27" i="1"/>
  <c r="CD33" i="1"/>
  <c r="C313" i="1"/>
  <c r="BX33" i="1"/>
  <c r="BX22" i="1"/>
  <c r="C311" i="1"/>
  <c r="C315" i="1"/>
  <c r="BX73" i="1"/>
  <c r="CD179" i="1"/>
  <c r="CD180" i="1"/>
  <c r="BX72" i="1"/>
  <c r="S72" i="1"/>
  <c r="U72" i="1"/>
  <c r="CD72" i="1"/>
  <c r="CD181" i="1"/>
  <c r="CD16" i="1"/>
  <c r="BX16" i="1"/>
  <c r="CD28" i="1"/>
  <c r="CD15" i="1"/>
  <c r="BX15" i="1"/>
  <c r="BX64" i="1"/>
  <c r="BX17" i="1"/>
  <c r="CD29" i="1"/>
  <c r="BX74" i="1"/>
  <c r="S74" i="1"/>
  <c r="CD74" i="1"/>
  <c r="U74" i="1"/>
  <c r="BX69" i="1"/>
  <c r="S69" i="1"/>
  <c r="CD69" i="1"/>
  <c r="U69" i="1"/>
  <c r="BX65" i="1"/>
  <c r="BX66" i="1"/>
  <c r="BX70" i="1"/>
  <c r="S70" i="1"/>
  <c r="CD70" i="1"/>
  <c r="U70" i="1"/>
  <c r="CD71" i="1"/>
  <c r="BX67" i="1"/>
  <c r="CD67" i="1"/>
  <c r="CD23" i="1"/>
  <c r="BX23" i="1"/>
  <c r="BX91" i="1"/>
  <c r="CD91" i="1"/>
  <c r="BX68" i="1"/>
  <c r="S68" i="1"/>
  <c r="U68" i="1"/>
  <c r="CD68" i="1"/>
  <c r="BX94" i="1"/>
  <c r="CD92" i="1"/>
  <c r="BX92" i="1"/>
  <c r="BX93" i="1"/>
  <c r="CD95" i="1"/>
  <c r="BX59" i="1"/>
  <c r="BX95" i="1"/>
  <c r="CD57" i="1"/>
  <c r="BD309" i="1"/>
  <c r="AS309" i="1"/>
  <c r="BO309" i="1"/>
  <c r="S2" i="1" l="1"/>
  <c r="CB311" i="1"/>
  <c r="CB314" i="1" s="1"/>
  <c r="U59" i="1"/>
  <c r="V178" i="1"/>
  <c r="W178" i="1" s="1"/>
  <c r="U178" i="1"/>
  <c r="V181" i="1"/>
  <c r="W181" i="1" s="1"/>
  <c r="U181" i="1"/>
  <c r="V179" i="1"/>
  <c r="W179" i="1" s="1"/>
  <c r="U179" i="1"/>
  <c r="V180" i="1"/>
  <c r="W180" i="1" s="1"/>
  <c r="U180" i="1"/>
  <c r="V65" i="1"/>
  <c r="W65" i="1" s="1"/>
  <c r="V64" i="1"/>
  <c r="W64" i="1" s="1"/>
  <c r="U64" i="1"/>
  <c r="V66" i="1"/>
  <c r="W66" i="1" s="1"/>
  <c r="U66" i="1"/>
  <c r="V94" i="1"/>
  <c r="W94" i="1" s="1"/>
  <c r="V95" i="1"/>
  <c r="W95" i="1" s="1"/>
  <c r="V91" i="1"/>
  <c r="W91" i="1" s="1"/>
  <c r="V28" i="1"/>
  <c r="W28" i="1" s="1"/>
  <c r="U28" i="1"/>
  <c r="V27" i="1"/>
  <c r="W27" i="1" s="1"/>
  <c r="V93" i="1"/>
  <c r="W93" i="1" s="1"/>
  <c r="U93" i="1"/>
  <c r="V29" i="1"/>
  <c r="W29" i="1" s="1"/>
  <c r="U29" i="1"/>
  <c r="V22" i="1"/>
  <c r="V33" i="1"/>
  <c r="W33" i="1" s="1"/>
  <c r="U33" i="1"/>
  <c r="V23" i="1"/>
  <c r="W23" i="1" s="1"/>
  <c r="U23" i="1"/>
  <c r="X59" i="1"/>
  <c r="V15" i="1"/>
  <c r="W15" i="1" s="1"/>
  <c r="U15" i="1"/>
  <c r="V16" i="1"/>
  <c r="W16" i="1" s="1"/>
  <c r="U16" i="1"/>
  <c r="V17" i="1"/>
  <c r="W17" i="1" s="1"/>
  <c r="U17" i="1"/>
  <c r="BY311" i="1"/>
  <c r="BY314" i="1" s="1"/>
  <c r="AS311" i="1"/>
  <c r="AS314" i="1" s="1"/>
  <c r="V73" i="1"/>
  <c r="W73" i="1" s="1"/>
  <c r="U73" i="1"/>
  <c r="V70" i="1"/>
  <c r="W70" i="1" s="1"/>
  <c r="D311" i="1"/>
  <c r="G311" i="1" s="1"/>
  <c r="D312" i="1"/>
  <c r="G312" i="1" s="1"/>
  <c r="D314" i="1"/>
  <c r="G314" i="1" s="1"/>
  <c r="D316" i="1"/>
  <c r="G316" i="1" s="1"/>
  <c r="BO311" i="1"/>
  <c r="BO314" i="1" s="1"/>
  <c r="D313" i="1"/>
  <c r="G313" i="1" s="1"/>
  <c r="BD311" i="1"/>
  <c r="BD314" i="1" s="1"/>
  <c r="C318" i="1"/>
  <c r="D315" i="1"/>
  <c r="G315" i="1" s="1"/>
  <c r="V69" i="1"/>
  <c r="W69" i="1" s="1"/>
  <c r="V72" i="1"/>
  <c r="W72" i="1" s="1"/>
  <c r="V68" i="1"/>
  <c r="W68" i="1" s="1"/>
  <c r="V74" i="1"/>
  <c r="W74" i="1" s="1"/>
  <c r="AI311" i="1"/>
  <c r="AM1" i="1" s="1"/>
  <c r="AI309" i="1"/>
  <c r="BL178" i="1" l="1"/>
  <c r="BW178" i="1"/>
  <c r="W22" i="1"/>
  <c r="BW22" i="1" s="1"/>
  <c r="X65" i="1"/>
  <c r="X22" i="1"/>
  <c r="X180" i="1"/>
  <c r="X179" i="1"/>
  <c r="X181" i="1"/>
  <c r="X178" i="1"/>
  <c r="X64" i="1"/>
  <c r="Y65" i="1"/>
  <c r="Z65" i="1"/>
  <c r="BL65" i="1"/>
  <c r="AA65" i="1"/>
  <c r="X66" i="1"/>
  <c r="X93" i="1"/>
  <c r="X27" i="1"/>
  <c r="X28" i="1"/>
  <c r="X95" i="1"/>
  <c r="BW95" i="1"/>
  <c r="X29" i="1"/>
  <c r="X91" i="1"/>
  <c r="X94" i="1"/>
  <c r="BW94" i="1"/>
  <c r="X33" i="1"/>
  <c r="X23" i="1"/>
  <c r="BL69" i="1"/>
  <c r="Y69" i="1"/>
  <c r="AA69" i="1"/>
  <c r="AC69" i="1" s="1"/>
  <c r="BW69" i="1"/>
  <c r="BL73" i="1"/>
  <c r="BW73" i="1"/>
  <c r="Y73" i="1"/>
  <c r="AA73" i="1"/>
  <c r="AC73" i="1" s="1"/>
  <c r="X17" i="1"/>
  <c r="X15" i="1"/>
  <c r="X16" i="1"/>
  <c r="BW65" i="1"/>
  <c r="X70" i="1"/>
  <c r="BW93" i="1"/>
  <c r="BL74" i="1"/>
  <c r="AA74" i="1"/>
  <c r="AC74" i="1" s="1"/>
  <c r="Y74" i="1"/>
  <c r="BW74" i="1"/>
  <c r="BL68" i="1"/>
  <c r="AA68" i="1"/>
  <c r="AC68" i="1" s="1"/>
  <c r="Y68" i="1"/>
  <c r="BW68" i="1"/>
  <c r="BL72" i="1"/>
  <c r="AA72" i="1"/>
  <c r="AC72" i="1" s="1"/>
  <c r="Y72" i="1"/>
  <c r="BW72" i="1"/>
  <c r="AA59" i="1"/>
  <c r="BA59" i="1" s="1"/>
  <c r="Y59" i="1"/>
  <c r="BW59" i="1"/>
  <c r="Z59" i="1"/>
  <c r="Z70" i="1"/>
  <c r="Z73" i="1"/>
  <c r="X73" i="1"/>
  <c r="D318" i="1"/>
  <c r="Z74" i="1"/>
  <c r="X74" i="1"/>
  <c r="Z72" i="1"/>
  <c r="X72" i="1"/>
  <c r="Z68" i="1"/>
  <c r="X68" i="1"/>
  <c r="Z69" i="1"/>
  <c r="X69" i="1"/>
  <c r="AI314" i="1"/>
  <c r="E1089" i="3"/>
  <c r="F1089" i="3" s="1"/>
  <c r="E1091" i="3"/>
  <c r="F1091" i="3" s="1"/>
  <c r="E1080" i="3"/>
  <c r="F1080" i="3" s="1"/>
  <c r="E1082" i="3"/>
  <c r="F1082" i="3" s="1"/>
  <c r="E1083" i="3"/>
  <c r="F1083" i="3" s="1"/>
  <c r="E1081" i="3"/>
  <c r="F1081" i="3" s="1"/>
  <c r="E1087" i="3"/>
  <c r="F1087" i="3" s="1"/>
  <c r="E1088" i="3"/>
  <c r="F1088" i="3" s="1"/>
  <c r="E1086" i="3"/>
  <c r="F1086" i="3" s="1"/>
  <c r="E1090" i="3"/>
  <c r="F1090" i="3" s="1"/>
  <c r="E1084" i="3"/>
  <c r="F1084" i="3" s="1"/>
  <c r="E1092" i="3"/>
  <c r="F1092" i="3" s="1"/>
  <c r="Y22" i="1" l="1"/>
  <c r="Z22" i="1"/>
  <c r="BL22" i="1"/>
  <c r="AA22" i="1"/>
  <c r="CC22" i="1" s="1"/>
  <c r="Y178" i="1"/>
  <c r="AA178" i="1"/>
  <c r="Z178" i="1"/>
  <c r="BW179" i="1"/>
  <c r="BL179" i="1"/>
  <c r="AA179" i="1"/>
  <c r="Z179" i="1"/>
  <c r="Y179" i="1"/>
  <c r="BW180" i="1"/>
  <c r="Y180" i="1"/>
  <c r="BL180" i="1"/>
  <c r="AA180" i="1"/>
  <c r="Z180" i="1"/>
  <c r="BW181" i="1"/>
  <c r="BL181" i="1"/>
  <c r="AA181" i="1"/>
  <c r="CC181" i="1" s="1"/>
  <c r="Z181" i="1"/>
  <c r="Y181" i="1"/>
  <c r="BL66" i="1"/>
  <c r="AA66" i="1"/>
  <c r="Z66" i="1"/>
  <c r="Y66" i="1"/>
  <c r="AC65" i="1"/>
  <c r="AB65" i="1"/>
  <c r="BA65" i="1"/>
  <c r="AD65" i="1"/>
  <c r="BL64" i="1"/>
  <c r="Z64" i="1"/>
  <c r="Y64" i="1"/>
  <c r="AA64" i="1"/>
  <c r="BL91" i="1"/>
  <c r="Y91" i="1"/>
  <c r="AA91" i="1"/>
  <c r="Z91" i="1"/>
  <c r="BL28" i="1"/>
  <c r="Z28" i="1"/>
  <c r="BW28" i="1"/>
  <c r="Y28" i="1"/>
  <c r="AA28" i="1"/>
  <c r="AA94" i="1"/>
  <c r="CC94" i="1" s="1"/>
  <c r="Y94" i="1"/>
  <c r="Z94" i="1"/>
  <c r="BL94" i="1"/>
  <c r="BW29" i="1"/>
  <c r="AA29" i="1"/>
  <c r="BL29" i="1"/>
  <c r="Z29" i="1"/>
  <c r="Y29" i="1"/>
  <c r="BL95" i="1"/>
  <c r="Y95" i="1"/>
  <c r="AA95" i="1"/>
  <c r="BZ95" i="1" s="1"/>
  <c r="Z95" i="1"/>
  <c r="BL27" i="1"/>
  <c r="Z27" i="1"/>
  <c r="Y27" i="1"/>
  <c r="AA27" i="1"/>
  <c r="BW27" i="1"/>
  <c r="BW92" i="1"/>
  <c r="BL93" i="1"/>
  <c r="AA93" i="1"/>
  <c r="CC93" i="1" s="1"/>
  <c r="Z93" i="1"/>
  <c r="Y93" i="1"/>
  <c r="AA33" i="1"/>
  <c r="Y33" i="1"/>
  <c r="BL33" i="1"/>
  <c r="Z33" i="1"/>
  <c r="BW33" i="1"/>
  <c r="BL23" i="1"/>
  <c r="Z23" i="1"/>
  <c r="Y23" i="1"/>
  <c r="AA23" i="1"/>
  <c r="BW23" i="1"/>
  <c r="BZ59" i="1"/>
  <c r="AD59" i="1"/>
  <c r="AB59" i="1"/>
  <c r="CC59" i="1"/>
  <c r="AC59" i="1"/>
  <c r="BZ57" i="1"/>
  <c r="CC57" i="1"/>
  <c r="CC65" i="1"/>
  <c r="BZ65" i="1"/>
  <c r="BL16" i="1"/>
  <c r="Y16" i="1"/>
  <c r="AA16" i="1"/>
  <c r="Z16" i="1"/>
  <c r="BW16" i="1"/>
  <c r="BW64" i="1"/>
  <c r="BA73" i="1"/>
  <c r="AD73" i="1"/>
  <c r="CC73" i="1"/>
  <c r="BZ73" i="1"/>
  <c r="AB73" i="1"/>
  <c r="BA72" i="1"/>
  <c r="BZ72" i="1"/>
  <c r="AB72" i="1"/>
  <c r="AD72" i="1"/>
  <c r="CC72" i="1"/>
  <c r="BA68" i="1"/>
  <c r="BZ68" i="1"/>
  <c r="AD68" i="1"/>
  <c r="AB68" i="1"/>
  <c r="CC68" i="1"/>
  <c r="BW66" i="1"/>
  <c r="AA15" i="1"/>
  <c r="Y15" i="1"/>
  <c r="Z15" i="1"/>
  <c r="BL15" i="1"/>
  <c r="BW15" i="1"/>
  <c r="AA17" i="1"/>
  <c r="Y17" i="1"/>
  <c r="BL17" i="1"/>
  <c r="Z17" i="1"/>
  <c r="BW17" i="1"/>
  <c r="BA69" i="1"/>
  <c r="CC69" i="1"/>
  <c r="BZ69" i="1"/>
  <c r="AB69" i="1"/>
  <c r="AD69" i="1"/>
  <c r="BZ58" i="1"/>
  <c r="CC58" i="1"/>
  <c r="BL70" i="1"/>
  <c r="AA70" i="1"/>
  <c r="Y70" i="1"/>
  <c r="BW70" i="1"/>
  <c r="BW91" i="1"/>
  <c r="BW67" i="1"/>
  <c r="BZ71" i="1"/>
  <c r="CC71" i="1"/>
  <c r="BA74" i="1"/>
  <c r="BZ74" i="1"/>
  <c r="AB74" i="1"/>
  <c r="CC74" i="1"/>
  <c r="AD74" i="1"/>
  <c r="E1094" i="3"/>
  <c r="BZ178" i="1" l="1"/>
  <c r="CC178" i="1"/>
  <c r="BA178" i="1"/>
  <c r="AB22" i="1"/>
  <c r="BZ181" i="1"/>
  <c r="BZ22" i="1"/>
  <c r="AC22" i="1"/>
  <c r="BA22" i="1"/>
  <c r="AD22" i="1"/>
  <c r="AE22" i="1" s="1"/>
  <c r="BZ94" i="1"/>
  <c r="AD179" i="1"/>
  <c r="AC179" i="1"/>
  <c r="AB179" i="1"/>
  <c r="BA179" i="1"/>
  <c r="AC178" i="1"/>
  <c r="AB178" i="1"/>
  <c r="AD178" i="1"/>
  <c r="AD181" i="1"/>
  <c r="AC181" i="1"/>
  <c r="AB181" i="1"/>
  <c r="BA181" i="1"/>
  <c r="AC180" i="1"/>
  <c r="AB180" i="1"/>
  <c r="AD180" i="1"/>
  <c r="BA180" i="1"/>
  <c r="BZ93" i="1"/>
  <c r="CC95" i="1"/>
  <c r="AD64" i="1"/>
  <c r="AC64" i="1"/>
  <c r="AB64" i="1"/>
  <c r="BA64" i="1"/>
  <c r="AE65" i="1"/>
  <c r="AF65" i="1"/>
  <c r="AB66" i="1"/>
  <c r="BA66" i="1"/>
  <c r="AD66" i="1"/>
  <c r="AC66" i="1"/>
  <c r="BZ92" i="1"/>
  <c r="CC92" i="1"/>
  <c r="AD29" i="1"/>
  <c r="AC29" i="1"/>
  <c r="AB29" i="1"/>
  <c r="BA29" i="1"/>
  <c r="CC29" i="1"/>
  <c r="BZ29" i="1"/>
  <c r="AC91" i="1"/>
  <c r="AB91" i="1"/>
  <c r="BA91" i="1"/>
  <c r="AD91" i="1"/>
  <c r="AD93" i="1"/>
  <c r="AC93" i="1"/>
  <c r="AB93" i="1"/>
  <c r="BA93" i="1"/>
  <c r="AB27" i="1"/>
  <c r="AD27" i="1"/>
  <c r="AC27" i="1"/>
  <c r="BA27" i="1"/>
  <c r="CC27" i="1"/>
  <c r="BZ27" i="1"/>
  <c r="BA94" i="1"/>
  <c r="AD94" i="1"/>
  <c r="AB94" i="1"/>
  <c r="AC94" i="1"/>
  <c r="AB95" i="1"/>
  <c r="BA95" i="1"/>
  <c r="AD95" i="1"/>
  <c r="AC95" i="1"/>
  <c r="BA28" i="1"/>
  <c r="AD28" i="1"/>
  <c r="AC28" i="1"/>
  <c r="AB28" i="1"/>
  <c r="AB33" i="1"/>
  <c r="BA33" i="1"/>
  <c r="AC33" i="1"/>
  <c r="AD33" i="1"/>
  <c r="CC33" i="1"/>
  <c r="BZ33" i="1"/>
  <c r="BO310" i="1"/>
  <c r="BO313" i="1" s="1"/>
  <c r="BO315" i="1" s="1"/>
  <c r="AB23" i="1"/>
  <c r="BA23" i="1"/>
  <c r="AD23" i="1"/>
  <c r="AC23" i="1"/>
  <c r="BZ23" i="1"/>
  <c r="CC23" i="1"/>
  <c r="BD310" i="1"/>
  <c r="BD313" i="1" s="1"/>
  <c r="BD315" i="1" s="1"/>
  <c r="BZ91" i="1"/>
  <c r="CC91" i="1"/>
  <c r="AE69" i="1"/>
  <c r="AF69" i="1"/>
  <c r="AE68" i="1"/>
  <c r="AF68" i="1"/>
  <c r="AE59" i="1"/>
  <c r="AF59" i="1"/>
  <c r="BZ28" i="1"/>
  <c r="CC28" i="1"/>
  <c r="BA17" i="1"/>
  <c r="AB17" i="1"/>
  <c r="AD17" i="1"/>
  <c r="AC17" i="1"/>
  <c r="CC17" i="1"/>
  <c r="BZ17" i="1"/>
  <c r="BZ179" i="1"/>
  <c r="CC179" i="1"/>
  <c r="CC64" i="1"/>
  <c r="BZ64" i="1"/>
  <c r="BZ67" i="1"/>
  <c r="CC67" i="1"/>
  <c r="BZ70" i="1"/>
  <c r="BA70" i="1"/>
  <c r="AD70" i="1"/>
  <c r="AB70" i="1"/>
  <c r="CC70" i="1"/>
  <c r="AC70" i="1"/>
  <c r="AC15" i="1"/>
  <c r="AD15" i="1"/>
  <c r="BA15" i="1"/>
  <c r="AB15" i="1"/>
  <c r="CC15" i="1"/>
  <c r="BZ15" i="1"/>
  <c r="CC66" i="1"/>
  <c r="BZ66" i="1"/>
  <c r="BZ180" i="1"/>
  <c r="CC180" i="1"/>
  <c r="AE72" i="1"/>
  <c r="AF72" i="1"/>
  <c r="AE73" i="1"/>
  <c r="AF73" i="1"/>
  <c r="AC16" i="1"/>
  <c r="AD16" i="1"/>
  <c r="AB16" i="1"/>
  <c r="BA16" i="1"/>
  <c r="BZ16" i="1"/>
  <c r="CC16" i="1"/>
  <c r="AE74" i="1"/>
  <c r="AF74" i="1"/>
  <c r="AF22" i="1" l="1"/>
  <c r="AE181" i="1"/>
  <c r="AF181" i="1"/>
  <c r="AE179" i="1"/>
  <c r="AF179" i="1"/>
  <c r="AF180" i="1"/>
  <c r="AE180" i="1"/>
  <c r="AF178" i="1"/>
  <c r="AE178" i="1"/>
  <c r="AE66" i="1"/>
  <c r="AF66" i="1"/>
  <c r="AF64" i="1"/>
  <c r="AE64" i="1"/>
  <c r="AE28" i="1"/>
  <c r="AF28" i="1"/>
  <c r="AF94" i="1"/>
  <c r="AE94" i="1"/>
  <c r="AF91" i="1"/>
  <c r="AE91" i="1"/>
  <c r="AF29" i="1"/>
  <c r="AE29" i="1"/>
  <c r="AF27" i="1"/>
  <c r="AE27" i="1"/>
  <c r="AF95" i="1"/>
  <c r="AE95" i="1"/>
  <c r="AF93" i="1"/>
  <c r="AE93" i="1"/>
  <c r="BY310" i="1"/>
  <c r="BY313" i="1" s="1"/>
  <c r="BY315" i="1" s="1"/>
  <c r="AF33" i="1"/>
  <c r="AE33" i="1"/>
  <c r="AF23" i="1"/>
  <c r="AE23" i="1"/>
  <c r="AS310" i="1"/>
  <c r="AS313" i="1" s="1"/>
  <c r="AS315" i="1" s="1"/>
  <c r="CB310" i="1"/>
  <c r="CB313" i="1" s="1"/>
  <c r="CB315" i="1" s="1"/>
  <c r="AF15" i="1"/>
  <c r="AE15" i="1"/>
  <c r="AE70" i="1"/>
  <c r="AF70" i="1"/>
  <c r="AE17" i="1"/>
  <c r="AF17" i="1"/>
  <c r="AF16" i="1"/>
  <c r="AE16" i="1"/>
</calcChain>
</file>

<file path=xl/sharedStrings.xml><?xml version="1.0" encoding="utf-8"?>
<sst xmlns="http://schemas.openxmlformats.org/spreadsheetml/2006/main" count="15077" uniqueCount="2256">
  <si>
    <t>Style</t>
  </si>
  <si>
    <t>Color</t>
  </si>
  <si>
    <t>WHSL
PRICE</t>
  </si>
  <si>
    <t>Розница</t>
  </si>
  <si>
    <t>Нац</t>
  </si>
  <si>
    <t>ОПТ</t>
  </si>
  <si>
    <t>Акуленко</t>
  </si>
  <si>
    <t>Дупак</t>
  </si>
  <si>
    <t>сбс</t>
  </si>
  <si>
    <t>taupe</t>
  </si>
  <si>
    <t>beige</t>
  </si>
  <si>
    <t>grey</t>
  </si>
  <si>
    <t>offwhite</t>
  </si>
  <si>
    <t>orange</t>
  </si>
  <si>
    <t>red</t>
  </si>
  <si>
    <t>black</t>
  </si>
  <si>
    <t>brown</t>
  </si>
  <si>
    <t>navy</t>
  </si>
  <si>
    <t>purple</t>
  </si>
  <si>
    <t>pink</t>
  </si>
  <si>
    <t>blue</t>
  </si>
  <si>
    <t>Шапка</t>
  </si>
  <si>
    <t>Повязка</t>
  </si>
  <si>
    <t>Варежки</t>
  </si>
  <si>
    <t>Шарф</t>
  </si>
  <si>
    <t>green</t>
  </si>
  <si>
    <t>Wildberries</t>
  </si>
  <si>
    <t>dark grey</t>
  </si>
  <si>
    <t>white</t>
  </si>
  <si>
    <t>TECH 4612</t>
  </si>
  <si>
    <t>Перчатки</t>
  </si>
  <si>
    <t>TECH 4208</t>
  </si>
  <si>
    <t>TECH 4215</t>
  </si>
  <si>
    <t>Балаклава</t>
  </si>
  <si>
    <t>FREEZE 4301</t>
  </si>
  <si>
    <t>FREEZE 4108</t>
  </si>
  <si>
    <t>FREEZE 4200</t>
  </si>
  <si>
    <t>FREEZE 3610</t>
  </si>
  <si>
    <t>FREEZE 4610</t>
  </si>
  <si>
    <t>TECH 8900</t>
  </si>
  <si>
    <t>Подтяжки</t>
  </si>
  <si>
    <t>TECH 2208</t>
  </si>
  <si>
    <t>TECH 2215</t>
  </si>
  <si>
    <t>TECH 2612</t>
  </si>
  <si>
    <t>FREEZE 2610</t>
  </si>
  <si>
    <t>MARTIN</t>
  </si>
  <si>
    <t>Артикул</t>
  </si>
  <si>
    <t>Наименование</t>
  </si>
  <si>
    <t>Размер</t>
  </si>
  <si>
    <t>Кол-во</t>
  </si>
  <si>
    <t>Цена</t>
  </si>
  <si>
    <t>Сумма</t>
  </si>
  <si>
    <t>логист</t>
  </si>
  <si>
    <t>дост</t>
  </si>
  <si>
    <t>~</t>
  </si>
  <si>
    <t xml:space="preserve"> One Size</t>
  </si>
  <si>
    <t>S 55</t>
  </si>
  <si>
    <t>S/M 56</t>
  </si>
  <si>
    <t>M 57</t>
  </si>
  <si>
    <t>M/L 58</t>
  </si>
  <si>
    <t>L 59</t>
  </si>
  <si>
    <t>L/XL 60</t>
  </si>
  <si>
    <t>XL 61</t>
  </si>
  <si>
    <t>Итого</t>
  </si>
  <si>
    <t>Берет</t>
  </si>
  <si>
    <t>Шляпа</t>
  </si>
  <si>
    <t>Кепка</t>
  </si>
  <si>
    <t>khaki</t>
  </si>
  <si>
    <t>burgundy</t>
  </si>
  <si>
    <t>RANGE SWEAT</t>
  </si>
  <si>
    <t>CONQUEST SWEAT</t>
  </si>
  <si>
    <t>cognac</t>
  </si>
  <si>
    <t>patchwork</t>
  </si>
  <si>
    <t>Photo</t>
  </si>
  <si>
    <t>Бейсболка</t>
  </si>
  <si>
    <t>наличие</t>
  </si>
  <si>
    <t>La Moda</t>
  </si>
  <si>
    <t>LOUISE 017</t>
  </si>
  <si>
    <t>REFERENCE</t>
  </si>
  <si>
    <t>JUSTIN 8117</t>
  </si>
  <si>
    <t>LOUISE 028</t>
  </si>
  <si>
    <t>LOUISE 023</t>
  </si>
  <si>
    <t>JUSTIN 4130</t>
  </si>
  <si>
    <t>JUSTIN 8539</t>
  </si>
  <si>
    <t>JUSTIN 8200</t>
  </si>
  <si>
    <t>JUSTIN 8205</t>
  </si>
  <si>
    <t>JUSTIN 8533</t>
  </si>
  <si>
    <t>JUSTIN 8100</t>
  </si>
  <si>
    <t>JUSTIN 8170</t>
  </si>
  <si>
    <t>MAGGY 8224</t>
  </si>
  <si>
    <t>EDMOND 016</t>
  </si>
  <si>
    <t>JUSTIN 8172</t>
  </si>
  <si>
    <t>JUSTIN 8180</t>
  </si>
  <si>
    <t>JUSTIN 8508</t>
  </si>
  <si>
    <t>MAGGY 8111</t>
  </si>
  <si>
    <t>LOUISE 022</t>
  </si>
  <si>
    <t>LOUISE 031</t>
  </si>
  <si>
    <t>LOUISE 019</t>
  </si>
  <si>
    <t>MAGGY 8520</t>
  </si>
  <si>
    <t>MAGGY 8137</t>
  </si>
  <si>
    <t>MAGGY 8510</t>
  </si>
  <si>
    <t>LOUISE 020</t>
  </si>
  <si>
    <t>TECH 8973</t>
  </si>
  <si>
    <t>RANGE STAR</t>
  </si>
  <si>
    <t>DON KAIRAN</t>
  </si>
  <si>
    <t>QUEEN EVITA</t>
  </si>
  <si>
    <t>DON CHURCH</t>
  </si>
  <si>
    <t>O GOLDWIN</t>
  </si>
  <si>
    <t>MAGGY 8527</t>
  </si>
  <si>
    <t>MAGGY 8521</t>
  </si>
  <si>
    <t>TECH 8960</t>
  </si>
  <si>
    <t>JUSTIN 8185</t>
  </si>
  <si>
    <t>JUSTIN 8120</t>
  </si>
  <si>
    <t>JUSTIN 8246</t>
  </si>
  <si>
    <t>TECH A</t>
  </si>
  <si>
    <t>TECH K</t>
  </si>
  <si>
    <t>ОПТ -25%</t>
  </si>
  <si>
    <t>EDMOND 019</t>
  </si>
  <si>
    <t>charcoal</t>
  </si>
  <si>
    <t>ONE</t>
  </si>
  <si>
    <t>59 L</t>
  </si>
  <si>
    <t>57 M</t>
  </si>
  <si>
    <t>61 XL</t>
  </si>
  <si>
    <t>55 S</t>
  </si>
  <si>
    <t>58 M/L</t>
  </si>
  <si>
    <t>56 S/M</t>
  </si>
  <si>
    <t>60 L/XL</t>
  </si>
  <si>
    <t>ADVANCER 002</t>
  </si>
  <si>
    <t>ADVANCER 006</t>
  </si>
  <si>
    <t>ADVANCER 010</t>
  </si>
  <si>
    <t>BOXER 001</t>
  </si>
  <si>
    <t>BOXER 004</t>
  </si>
  <si>
    <t>BOXER S1701</t>
  </si>
  <si>
    <t>BUCK 001</t>
  </si>
  <si>
    <t>BUCK 002</t>
  </si>
  <si>
    <t>CARTER 003</t>
  </si>
  <si>
    <t>CARTER 006</t>
  </si>
  <si>
    <t>CONQUEST STAR/S</t>
  </si>
  <si>
    <t>CONQUEST WAX</t>
  </si>
  <si>
    <t>CONQUEST WP</t>
  </si>
  <si>
    <t>DISCOVERY S1701</t>
  </si>
  <si>
    <t>DISPATCH 004</t>
  </si>
  <si>
    <t>DON JO</t>
  </si>
  <si>
    <t>DON JUAN</t>
  </si>
  <si>
    <t>DON REESE</t>
  </si>
  <si>
    <t>DON RICCO</t>
  </si>
  <si>
    <t>EDMOND 038</t>
  </si>
  <si>
    <t>EDMOND 040</t>
  </si>
  <si>
    <t>EDMOND 049</t>
  </si>
  <si>
    <t>INGA</t>
  </si>
  <si>
    <t>JUSTIN 8600</t>
  </si>
  <si>
    <t>JUSTIN 8601</t>
  </si>
  <si>
    <t>JUSTIN 8606</t>
  </si>
  <si>
    <t>LOUISE 038</t>
  </si>
  <si>
    <t>LOUISE 039</t>
  </si>
  <si>
    <t>LOUISE 041</t>
  </si>
  <si>
    <t>MAC CARTHY</t>
  </si>
  <si>
    <t>MAC EYE</t>
  </si>
  <si>
    <t>MAC FLEMISH</t>
  </si>
  <si>
    <t>MAC GOLDWIN</t>
  </si>
  <si>
    <t>MAC LINE</t>
  </si>
  <si>
    <t>MAC MILLAN</t>
  </si>
  <si>
    <t>MAC ROSE</t>
  </si>
  <si>
    <t>MAC SOFT</t>
  </si>
  <si>
    <t>MAC SOFT VINTAGE</t>
  </si>
  <si>
    <t>MAC TAYLOR</t>
  </si>
  <si>
    <t>MACBIRD</t>
  </si>
  <si>
    <t>MACLOYAL</t>
  </si>
  <si>
    <t>MACWASHINGTON</t>
  </si>
  <si>
    <t>MAGGY 8601</t>
  </si>
  <si>
    <t>MERYL 002</t>
  </si>
  <si>
    <t>PAINTER 001</t>
  </si>
  <si>
    <t>PAINTER 002</t>
  </si>
  <si>
    <t>PHOEBE</t>
  </si>
  <si>
    <t>PYROP 001</t>
  </si>
  <si>
    <t>PYROP 002</t>
  </si>
  <si>
    <t>PYROP 003</t>
  </si>
  <si>
    <t>QUEEN CALAS</t>
  </si>
  <si>
    <t>RANGE 003</t>
  </si>
  <si>
    <t>RANGE 005</t>
  </si>
  <si>
    <t>RANGE 007</t>
  </si>
  <si>
    <t>RANGE 010</t>
  </si>
  <si>
    <t>RANGE 013</t>
  </si>
  <si>
    <t>RANGE 014</t>
  </si>
  <si>
    <t>RANGE PATCH</t>
  </si>
  <si>
    <t>RANGE PATCH 002</t>
  </si>
  <si>
    <t>RANGE S1604</t>
  </si>
  <si>
    <t>RANGE S1704</t>
  </si>
  <si>
    <t>ROBERTS</t>
  </si>
  <si>
    <t>TRIGGER 011</t>
  </si>
  <si>
    <t>TYRA 001</t>
  </si>
  <si>
    <t>USURPER 001</t>
  </si>
  <si>
    <t>USURPER 003</t>
  </si>
  <si>
    <t>USURPER 010</t>
  </si>
  <si>
    <t>USURPER PATCH 003</t>
  </si>
  <si>
    <t>USURPER S1802</t>
  </si>
  <si>
    <t>USURPER S1810</t>
  </si>
  <si>
    <t>DON CASH 003</t>
  </si>
  <si>
    <t>DON ALDO</t>
  </si>
  <si>
    <t>CONQUEST KING</t>
  </si>
  <si>
    <t>Бейсболка HERMAN арт. CONQUEST SWEAT (черный) {black}</t>
  </si>
  <si>
    <t>80-472-17-00</t>
  </si>
  <si>
    <t>Варежки HERMAN арт. JUSTIN 8185 (белый) {offwhite}</t>
  </si>
  <si>
    <t>80-472-86-00</t>
  </si>
  <si>
    <t>Варежки HERMAN арт. JUSTIN 8185 (малиновый) {raspberry}</t>
  </si>
  <si>
    <t>80-472-15-00</t>
  </si>
  <si>
    <t>Варежки HERMAN арт. JUSTIN 8185 (светло-коричневый) {taupe}</t>
  </si>
  <si>
    <t>80-472-01-00</t>
  </si>
  <si>
    <t>Варежки HERMAN арт. JUSTIN 8185 (светло-серый) {pearl}</t>
  </si>
  <si>
    <t>80-472-16-00</t>
  </si>
  <si>
    <t>Варежки HERMAN арт. JUSTIN 8185 (темно-синий) {navy}</t>
  </si>
  <si>
    <t>80-317-17-00</t>
  </si>
  <si>
    <t>Шапка HERMAN арт. JUSTIN 8100 (белый) {offwhite}</t>
  </si>
  <si>
    <t>80-317-15-00</t>
  </si>
  <si>
    <t>Шапка HERMAN арт. JUSTIN 8100 (светло-коричневый) {taupe}</t>
  </si>
  <si>
    <t>80-317-16-00</t>
  </si>
  <si>
    <t>Шапка HERMAN арт. JUSTIN 8100 (темно-синий) {navy}</t>
  </si>
  <si>
    <t>80-494-05-00</t>
  </si>
  <si>
    <t>Шапка HERMAN арт. JUSTIN 8533 (темно-серый) {charcoal}</t>
  </si>
  <si>
    <t>80-332-17-00</t>
  </si>
  <si>
    <t>Шапка HERMAN арт. LOUISE 017 (белый) {white}</t>
  </si>
  <si>
    <t>80-345-17-00</t>
  </si>
  <si>
    <t>Шапка HERMAN арт. MAGGY 8520 (белый) {white}</t>
  </si>
  <si>
    <t>80-345-12-00</t>
  </si>
  <si>
    <t>Шапка HERMAN арт. MAGGY 8520 (бордовый) {burgundy}</t>
  </si>
  <si>
    <t>80-508-17-00</t>
  </si>
  <si>
    <t>Шарф HERMAN арт. JUSTIN 8120 (белый) {offwhite}</t>
  </si>
  <si>
    <t>80-508-86-00</t>
  </si>
  <si>
    <t>Шарф HERMAN арт. JUSTIN 8120 (малиновый) {raspberry}</t>
  </si>
  <si>
    <t>80-508-01-00</t>
  </si>
  <si>
    <t>Шарф HERMAN арт. JUSTIN 8120 (светло-серый) {pearl}</t>
  </si>
  <si>
    <t>80-508-08-00</t>
  </si>
  <si>
    <t>Шарф HERMAN арт. JUSTIN 8120 (серый) {grey}</t>
  </si>
  <si>
    <t>80-508-16-00</t>
  </si>
  <si>
    <t>Шарф HERMAN арт. JUSTIN 8120 (темно-синий) {navy}</t>
  </si>
  <si>
    <t>80-357-17-00</t>
  </si>
  <si>
    <t>Шарф HERMAN арт. MAGGY 8521 (белый) {white}</t>
  </si>
  <si>
    <t>New Розница</t>
  </si>
  <si>
    <t>os</t>
  </si>
  <si>
    <t>Свободный склад</t>
  </si>
  <si>
    <t>Панама</t>
  </si>
  <si>
    <t>Балаклава HERMAN арт. FREEZE 4200 (черный) {black}</t>
  </si>
  <si>
    <t>Балаклава HERMAN арт. 4208 (черный) {black}</t>
  </si>
  <si>
    <t>Балаклава HERMAN арт. TECH 4215 (черный) {black}</t>
  </si>
  <si>
    <t>Бейсболка HERMAN арт. CONQUEST KING (черный) {black}</t>
  </si>
  <si>
    <t>Бейсболка HERMAN арт. CONQUEST KING (темно-коричневый) {brown}</t>
  </si>
  <si>
    <t>Варежки HERMAN арт. JUSTIN 8185 (черный) {black}</t>
  </si>
  <si>
    <t>Варежки HERMAN арт. JUSTIN 8185 (серый) {grey}</t>
  </si>
  <si>
    <t>Варежки HERMAN арт. JUSTIN 8185 (синий) {petrol blue}</t>
  </si>
  <si>
    <t>Варежки HERMAN арт. JUSTIN 8185 (бежевый) {putty}</t>
  </si>
  <si>
    <t>Варежки HERMAN арт. PYROP 003 (черный) {black}</t>
  </si>
  <si>
    <t>Варежки HERMAN арт. PYROP 003 (серый) {grey}</t>
  </si>
  <si>
    <t>Варежки HERMAN арт. PYROP 003 (белый) {white}</t>
  </si>
  <si>
    <t>Кепка HERMAN арт. ADVANCER 002 (синий) {blue}</t>
  </si>
  <si>
    <t>Кепка HERMAN арт. BOXER 004 (коричневый) {brown}</t>
  </si>
  <si>
    <t>Кепка HERMAN арт. RANGE 003 (синий) {blue}</t>
  </si>
  <si>
    <t>Кепка HERMAN арт. RANGE 003 (серый) {grey}</t>
  </si>
  <si>
    <t>Кепка HERMAN арт. RANGE 005 (коричневый) {brown}</t>
  </si>
  <si>
    <t>Кепка HERMAN арт. RANGE 007 (синий) {blue}</t>
  </si>
  <si>
    <t>Кепка HERMAN арт. RANGE 013 (синий) {blue}</t>
  </si>
  <si>
    <t>Кепка HERMAN арт. RANGE 014 (синий) {blue}</t>
  </si>
  <si>
    <t>Кепка HERMAN арт. RANGE PATCH 002 (синий) {blue}</t>
  </si>
  <si>
    <t>Кепка HERMAN арт. ROBERTS (серый) {grey}</t>
  </si>
  <si>
    <t>Кепка HERMAN арт. USURPER 001 (бежевый) {beige}</t>
  </si>
  <si>
    <t>Перчатки HERMAN арт. PYROP 002 (черный) {black}</t>
  </si>
  <si>
    <t>Перчатки HERMAN арт. PYROP 002 (серый) {grey}</t>
  </si>
  <si>
    <t>Повязка HERMAN арт. JUSTIN 8117 (черный) {black}</t>
  </si>
  <si>
    <t>Повязка HERMAN арт. JUSTIN 8117 (белый) {offwhite}</t>
  </si>
  <si>
    <t>Повязка HERMAN арт. JUSTIN 8117 (бежевый) {putty}</t>
  </si>
  <si>
    <t>Шапка HERMAN арт. EDMOND 019 (черный) {black}</t>
  </si>
  <si>
    <t>Шапка HERMAN арт. EDMOND 019 (темно-серый) {dark grey}</t>
  </si>
  <si>
    <t>Шапка HERMAN арт. EDMOND 019 (хаки) {khaki}</t>
  </si>
  <si>
    <t>Шапка HERMAN арт. EDMOND 040 (черный) {black}</t>
  </si>
  <si>
    <t>Шапка HERMAN арт. EDMOND 040 (темно-синий) {navy}</t>
  </si>
  <si>
    <t>Шапка HERMAN арт. EDMOND 049 (черный) {black}</t>
  </si>
  <si>
    <t>Шапка HERMAN арт. EDMOND 049 (кремовый) {offwhite}</t>
  </si>
  <si>
    <t>Шапка HERMAN арт. JUSTIN 8100 (черный) {black}</t>
  </si>
  <si>
    <t>Шапка HERMAN арт. JUSTIN 8100 (светло-серый) {pearl}</t>
  </si>
  <si>
    <t>Шапка HERMAN арт. JUSTIN 8100 (синий) {petrol}</t>
  </si>
  <si>
    <t>Шапка HERMAN арт. JUSTIN 8100 (розовый) {raspberry}</t>
  </si>
  <si>
    <t>Шапка HERMAN арт. JUSTIN 8172 (розовый) {pink}</t>
  </si>
  <si>
    <t>Шапка HERMAN арт. JUSTIN 8180 (розовый) {pink}</t>
  </si>
  <si>
    <t>Шапка HERMAN арт. JUSTIN 8180 (фиолетовый) {purple}</t>
  </si>
  <si>
    <t>Шапка HERMAN арт. JUSTIN 8508 (светло-серый) {pearl}</t>
  </si>
  <si>
    <t>Шапка HERMAN арт. JUSTIN 8508 (белый) {white}</t>
  </si>
  <si>
    <t>Шапка HERMAN арт. JUSTIN 8606 (бежевый) {beige}</t>
  </si>
  <si>
    <t>Шапка HERMAN арт. JUSTIN 8606 (синий) {blue}</t>
  </si>
  <si>
    <t>Шапка HERMAN арт. LOUISE 017 (черный) {black}</t>
  </si>
  <si>
    <t>Шапка HERMAN арт. LOUISE 017 (бежевый) {taupe}</t>
  </si>
  <si>
    <t>Шапка HERMAN арт. LOUISE 019 (черный) {black}</t>
  </si>
  <si>
    <t>Шапка HERMAN арт. LOUISE 019 (белый) {white}</t>
  </si>
  <si>
    <t>Шапка HERMAN арт. LOUISE 020 (черный) {black}</t>
  </si>
  <si>
    <t>Шапка HERMAN арт. LOUISE 022 (черный) {black}</t>
  </si>
  <si>
    <t>Шапка HERMAN арт. LOUISE 031 (серый) {grey}</t>
  </si>
  <si>
    <t>Шапка HERMAN арт. LOUISE 038 (черный) {black}</t>
  </si>
  <si>
    <t>Шапка HERMAN арт. LOUISE 038 (серый) {grey}</t>
  </si>
  <si>
    <t>Шапка HERMAN арт. LOUISE 038 (белый) {offwhite}</t>
  </si>
  <si>
    <t>Шапка HERMAN арт. LOUISE 038 (бежевый) {putty}</t>
  </si>
  <si>
    <t>Шапка HERMAN арт. LOUISE 039 (черный) {black}</t>
  </si>
  <si>
    <t>Шапка HERMAN арт. LOUISE 039 (белый) {offwhite}</t>
  </si>
  <si>
    <t>Шапка HERMAN арт. LOUISE 041 (черный) {black}</t>
  </si>
  <si>
    <t>Шапка HERMAN арт. LOUISE 041 (белый) {offwhite}</t>
  </si>
  <si>
    <t>Шапка HERMAN арт. LOUISE 041 (бежевый) {putty}</t>
  </si>
  <si>
    <t>Шапка HERMAN арт. MAGGY 8111 (бежевый) {beige}</t>
  </si>
  <si>
    <t>Шапка HERMAN арт. MAGGY 8111 (черный) {black}</t>
  </si>
  <si>
    <t>Шапка HERMAN арт. MAGGY 8111 (серый) {grey}</t>
  </si>
  <si>
    <t>Шапка HERMAN арт. MAGGY 8111 (белый) {offwhite}</t>
  </si>
  <si>
    <t>Шапка HERMAN арт. MAGGY 8137 (белый) {white}</t>
  </si>
  <si>
    <t>Шапка HERMAN арт. MAGGY 8510 (черный) {black}</t>
  </si>
  <si>
    <t>Шапка HERMAN арт. MAGGY 8510 (серый) {grey}</t>
  </si>
  <si>
    <t>Шапка HERMAN арт. MAGGY 8510 (белый) {offwhite}</t>
  </si>
  <si>
    <t>Шапка HERMAN арт. MAGGY 8520 (черный) {black}</t>
  </si>
  <si>
    <t>Шапка HERMAN арт. MAGGY 8520 (синий) {blue}</t>
  </si>
  <si>
    <t>Шапка HERMAN арт. MERYL 002 (серый) {grey}</t>
  </si>
  <si>
    <t>Шарф HERMAN арт. JUSTIN 8120 (черный) {black}</t>
  </si>
  <si>
    <t>Шарф HERMAN арт. JUSTIN 8120 (синий) {petrol}</t>
  </si>
  <si>
    <t>Шарф HERMAN арт. JUSTIN 8120 (бежевый) {putty}</t>
  </si>
  <si>
    <t>Шарф HERMAN арт. JUSTIN 8120 (светло-коричневый) {taupe}</t>
  </si>
  <si>
    <t>Шарф HERMAN арт. TYRA 001 (черный) {black}</t>
  </si>
  <si>
    <t>Шарф HERMAN арт. TYRA 001 (серый) {grey}</t>
  </si>
  <si>
    <t>Шляпа HERMAN арт. MAC FLEMISH (бордовый) {burgundy}</t>
  </si>
  <si>
    <t>Шляпа HERMAN арт. MAC FLEMISH (темно-синий) {navy}</t>
  </si>
  <si>
    <t>Шляпа HERMAN арт. MAC GOLDWIN (черный) {black}</t>
  </si>
  <si>
    <t>Шляпа HERMAN арт. MAC LINE (бежевый) {beige}</t>
  </si>
  <si>
    <t>Шляпа HERMAN арт. MAC LINE (черный) {black}</t>
  </si>
  <si>
    <t>Шляпа HERMAN арт. MAC SOFT (темно-серый) {dark grey}</t>
  </si>
  <si>
    <t>Шляпа HERMAN арт. MAC SOFT (серый) {grey}</t>
  </si>
  <si>
    <t>Шляпа HERMAN арт. MAC TAYLOR (черный) {black}</t>
  </si>
  <si>
    <t>Шляпа HERMAN арт. O GOLDWIN (коричневый) {brown}</t>
  </si>
  <si>
    <t>Шляпа HERMAN арт. QUEEN EVITA (черный) {black}</t>
  </si>
  <si>
    <t>80-470-09-00</t>
  </si>
  <si>
    <t>80-236-09-00</t>
  </si>
  <si>
    <t>80-625-09-00</t>
  </si>
  <si>
    <t>80-095-15-56</t>
  </si>
  <si>
    <t>80-095-15-59</t>
  </si>
  <si>
    <t>80-161-09-55</t>
  </si>
  <si>
    <t>80-161-09-57</t>
  </si>
  <si>
    <t>80-472-09-00</t>
  </si>
  <si>
    <t>80-472-08-00</t>
  </si>
  <si>
    <t>80-472-06-00</t>
  </si>
  <si>
    <t>80-472-02-00</t>
  </si>
  <si>
    <t>80-621-09-00</t>
  </si>
  <si>
    <t>80-621-08-00</t>
  </si>
  <si>
    <t>80-621-17-00</t>
  </si>
  <si>
    <t>80-628-06-55</t>
  </si>
  <si>
    <t>80-628-06-59</t>
  </si>
  <si>
    <t>80-630-14-58</t>
  </si>
  <si>
    <t>80-633-06-56</t>
  </si>
  <si>
    <t>80-633-06-59</t>
  </si>
  <si>
    <t>80-633-08-57</t>
  </si>
  <si>
    <t>80-633-08-59</t>
  </si>
  <si>
    <t>80-634-14-56</t>
  </si>
  <si>
    <t>80-634-14-60</t>
  </si>
  <si>
    <t>80-635-06-59</t>
  </si>
  <si>
    <t>80-635-06-61</t>
  </si>
  <si>
    <t>80-637-06-59</t>
  </si>
  <si>
    <t>80-532-06-58</t>
  </si>
  <si>
    <t>80-533-06-55</t>
  </si>
  <si>
    <t>80-533-06-56</t>
  </si>
  <si>
    <t>80-533-06-57</t>
  </si>
  <si>
    <t>80-533-06-59</t>
  </si>
  <si>
    <t>80-533-06-60</t>
  </si>
  <si>
    <t>80-534-08-59</t>
  </si>
  <si>
    <t>80-534-08-61</t>
  </si>
  <si>
    <t>80-638-02-57</t>
  </si>
  <si>
    <t>80-550-08-00</t>
  </si>
  <si>
    <t>80-313-09-00</t>
  </si>
  <si>
    <t>80-313-17-00</t>
  </si>
  <si>
    <t>80-313-02-00</t>
  </si>
  <si>
    <t>80-556-09-00</t>
  </si>
  <si>
    <t>80-556-05-00</t>
  </si>
  <si>
    <t>80-556-03-00</t>
  </si>
  <si>
    <t>80-644-09-00</t>
  </si>
  <si>
    <t>80-644-16-00</t>
  </si>
  <si>
    <t>80-563-09-00</t>
  </si>
  <si>
    <t>80-563-17-00</t>
  </si>
  <si>
    <t>80-317-09-00</t>
  </si>
  <si>
    <t>80-317-01-00</t>
  </si>
  <si>
    <t>80-317-06-00</t>
  </si>
  <si>
    <t>80-317-34-00</t>
  </si>
  <si>
    <t>80-489-34-00</t>
  </si>
  <si>
    <t>80-318-34-00</t>
  </si>
  <si>
    <t>80-318-41-00</t>
  </si>
  <si>
    <t>80-645-01-00</t>
  </si>
  <si>
    <t>80-645-17-00</t>
  </si>
  <si>
    <t>80-646-02-00</t>
  </si>
  <si>
    <t>80-646-06-00</t>
  </si>
  <si>
    <t>80-332-09-00</t>
  </si>
  <si>
    <t>80-332-02-00</t>
  </si>
  <si>
    <t>80-568-09-00</t>
  </si>
  <si>
    <t>80-568-17-00</t>
  </si>
  <si>
    <t>80-569-09-00</t>
  </si>
  <si>
    <t>80-335-09-00</t>
  </si>
  <si>
    <t>80-338-08-00</t>
  </si>
  <si>
    <t>80-570-09-00</t>
  </si>
  <si>
    <t>80-570-08-00</t>
  </si>
  <si>
    <t>80-570-17-00</t>
  </si>
  <si>
    <t>80-570-02-00</t>
  </si>
  <si>
    <t>80-571-09-00</t>
  </si>
  <si>
    <t>80-571-17-00</t>
  </si>
  <si>
    <t>80-572-09-00</t>
  </si>
  <si>
    <t>80-572-17-00</t>
  </si>
  <si>
    <t>80-572-02-00</t>
  </si>
  <si>
    <t>80-502-02-00</t>
  </si>
  <si>
    <t>80-502-09-00</t>
  </si>
  <si>
    <t>80-502-08-00</t>
  </si>
  <si>
    <t>80-502-17-00</t>
  </si>
  <si>
    <t>80-574-17-00</t>
  </si>
  <si>
    <t>80-647-09-00</t>
  </si>
  <si>
    <t>80-647-08-00</t>
  </si>
  <si>
    <t>80-647-17-00</t>
  </si>
  <si>
    <t>80-345-09-00</t>
  </si>
  <si>
    <t>80-345-06-00</t>
  </si>
  <si>
    <t>80-623-08-00</t>
  </si>
  <si>
    <t>80-508-09-00</t>
  </si>
  <si>
    <t>80-508-06-00</t>
  </si>
  <si>
    <t>80-508-02-00</t>
  </si>
  <si>
    <t>80-508-15-00</t>
  </si>
  <si>
    <t>80-622-09-00</t>
  </si>
  <si>
    <t>80-622-08-00</t>
  </si>
  <si>
    <t>80-598-09-55</t>
  </si>
  <si>
    <t>80-598-09-57</t>
  </si>
  <si>
    <t>80-598-09-59</t>
  </si>
  <si>
    <t>80-649-02-57</t>
  </si>
  <si>
    <t>80-649-09-57</t>
  </si>
  <si>
    <t>80-369-05-55</t>
  </si>
  <si>
    <t>80-369-05-59</t>
  </si>
  <si>
    <t>80-369-05-61</t>
  </si>
  <si>
    <t>80-369-08-57</t>
  </si>
  <si>
    <t>80-369-08-59</t>
  </si>
  <si>
    <t>80-601-09-57</t>
  </si>
  <si>
    <t>80-251-14-59</t>
  </si>
  <si>
    <t>80-251-14-61</t>
  </si>
  <si>
    <t>80-372-52-57</t>
  </si>
  <si>
    <t>LOUISE 050</t>
  </si>
  <si>
    <t>KUBOR</t>
  </si>
  <si>
    <t>DJE</t>
  </si>
  <si>
    <t>GLAZIC</t>
  </si>
  <si>
    <t>BARENTS</t>
  </si>
  <si>
    <t>GIBRALTAR</t>
  </si>
  <si>
    <t>DON GLOSS</t>
  </si>
  <si>
    <t>GRASBERG</t>
  </si>
  <si>
    <t>HILL</t>
  </si>
  <si>
    <t>KING QUATTRO</t>
  </si>
  <si>
    <t>SPITZ</t>
  </si>
  <si>
    <t>SHINN</t>
  </si>
  <si>
    <t>STEELE</t>
  </si>
  <si>
    <t>DUKE SIX-S</t>
  </si>
  <si>
    <t>KING SIX</t>
  </si>
  <si>
    <t>EDMOND 051</t>
  </si>
  <si>
    <t>ALBORAN</t>
  </si>
  <si>
    <t>BARBEAU</t>
  </si>
  <si>
    <t>BASE</t>
  </si>
  <si>
    <t>BENTLEY</t>
  </si>
  <si>
    <t>CARDINAL</t>
  </si>
  <si>
    <t>CASSICAN</t>
  </si>
  <si>
    <t>CELTIC</t>
  </si>
  <si>
    <t>DARWIN</t>
  </si>
  <si>
    <t>DICKERSON</t>
  </si>
  <si>
    <t>DON HAWK</t>
  </si>
  <si>
    <t>DON PIERRO</t>
  </si>
  <si>
    <t>DON VEGAS</t>
  </si>
  <si>
    <t>DUKE 8</t>
  </si>
  <si>
    <t>DUKE SIX</t>
  </si>
  <si>
    <t>EDMOND 055</t>
  </si>
  <si>
    <t>EDMOND 057</t>
  </si>
  <si>
    <t>FELTAR</t>
  </si>
  <si>
    <t>FLEMING</t>
  </si>
  <si>
    <t>GARDNER</t>
  </si>
  <si>
    <t>HOLY</t>
  </si>
  <si>
    <t>JUSTIN 8291</t>
  </si>
  <si>
    <t>JUSTIN 8295</t>
  </si>
  <si>
    <t>JUSTIN 8296</t>
  </si>
  <si>
    <t>JUSTIN 8300</t>
  </si>
  <si>
    <t>JUSTIN 8302</t>
  </si>
  <si>
    <t>JUSTIN 8304</t>
  </si>
  <si>
    <t>JUSTIN 8305</t>
  </si>
  <si>
    <t>JUSTIN 8306</t>
  </si>
  <si>
    <t>JUSTIN 8307</t>
  </si>
  <si>
    <t>JUSTIN 8308</t>
  </si>
  <si>
    <t>JUSTIN 8309</t>
  </si>
  <si>
    <t>JUSTIN 8607</t>
  </si>
  <si>
    <t>JUSTIN 8610</t>
  </si>
  <si>
    <t>JUSTIN 8614</t>
  </si>
  <si>
    <t>JUSTIN 8616</t>
  </si>
  <si>
    <t>KAPLAN</t>
  </si>
  <si>
    <t>KATTEGAT</t>
  </si>
  <si>
    <t>KELLAR</t>
  </si>
  <si>
    <t>LISTER</t>
  </si>
  <si>
    <t>LOGAN</t>
  </si>
  <si>
    <t>LOUISE 085</t>
  </si>
  <si>
    <t>LOUISE 090</t>
  </si>
  <si>
    <t>LOUISE 091</t>
  </si>
  <si>
    <t>MAC HAWK</t>
  </si>
  <si>
    <t>MAC LYS</t>
  </si>
  <si>
    <t>MAC NELLA</t>
  </si>
  <si>
    <t>MAC ORLAN</t>
  </si>
  <si>
    <t>MAC OTTO</t>
  </si>
  <si>
    <t>MAC RANG</t>
  </si>
  <si>
    <t>MAC ROSS</t>
  </si>
  <si>
    <t>MAGGY 8242</t>
  </si>
  <si>
    <t>MAGGY 8610</t>
  </si>
  <si>
    <t>MAGGY 8614</t>
  </si>
  <si>
    <t>MAGGY 8623</t>
  </si>
  <si>
    <t>MAGGY 8627</t>
  </si>
  <si>
    <t>MARKHAM</t>
  </si>
  <si>
    <t>MARMARA</t>
  </si>
  <si>
    <t>MILLER</t>
  </si>
  <si>
    <t>PHOEBE 002</t>
  </si>
  <si>
    <t>QUEEN TOWN</t>
  </si>
  <si>
    <t>RUSHMORE</t>
  </si>
  <si>
    <t>RUTFORD</t>
  </si>
  <si>
    <t>SAMSON</t>
  </si>
  <si>
    <t>SANFORD</t>
  </si>
  <si>
    <t>SHELL A</t>
  </si>
  <si>
    <t>SHELL C</t>
  </si>
  <si>
    <t>SHELL D</t>
  </si>
  <si>
    <t>ORISIS</t>
  </si>
  <si>
    <t>CAVALIERE</t>
  </si>
  <si>
    <t>CARROSSE</t>
  </si>
  <si>
    <t>LYS</t>
  </si>
  <si>
    <t>CALEIDOSCOPE</t>
  </si>
  <si>
    <t>SOMOV</t>
  </si>
  <si>
    <t>TYRA 002</t>
  </si>
  <si>
    <t>VINSON</t>
  </si>
  <si>
    <t>WADDEN</t>
  </si>
  <si>
    <t>WADE</t>
  </si>
  <si>
    <t>WALSH</t>
  </si>
  <si>
    <t>WEXLER</t>
  </si>
  <si>
    <t>Нал</t>
  </si>
  <si>
    <t>mustard</t>
  </si>
  <si>
    <t>tobacco</t>
  </si>
  <si>
    <t>53kid</t>
  </si>
  <si>
    <t>Бейсболка HERMAN арт. CONQUEST 020 (темно-синий) {navy}</t>
  </si>
  <si>
    <t>Бейсболка HERMAN арт. CONQUEST 042 (синий) {blue}</t>
  </si>
  <si>
    <t>80-417-13-57</t>
  </si>
  <si>
    <t>Бейсболка HERMAN арт. CONQUEST STAR/S (рыжий) {cognac}</t>
  </si>
  <si>
    <t>Бейсболка HERMAN арт. CONQUEST SWEAT (зеленый) {green}</t>
  </si>
  <si>
    <t>80-161-16-57</t>
  </si>
  <si>
    <t>Бейсболка HERMAN арт. CONQUEST SWEAT (темно-синий) {navy}</t>
  </si>
  <si>
    <t>80-161-16-59</t>
  </si>
  <si>
    <t>Бейсболка HERMAN арт. CONQUEST WAX (хаки) {khaki}</t>
  </si>
  <si>
    <t>80-044-00-57</t>
  </si>
  <si>
    <t>80-040-83-57</t>
  </si>
  <si>
    <t>Бейсболка HERMAN арт. CONQUEST WP (бежевый) {beige}</t>
  </si>
  <si>
    <t>80-168-08-00</t>
  </si>
  <si>
    <t>Бейсболка HERMAN арт. JACK FOOL (серый) {grey}</t>
  </si>
  <si>
    <t>80-170-06-00</t>
  </si>
  <si>
    <t>Бейсболка HERMAN арт. JACK TOWER (синий) {red}</t>
  </si>
  <si>
    <t>80-675-06-58</t>
  </si>
  <si>
    <t>Кепка HERMAN арт. ADVANCER 015 (синий) {blue}</t>
  </si>
  <si>
    <t>80-677-11-59</t>
  </si>
  <si>
    <t>Кепка HERMAN арт. ADVANCER 019 (зеленый) {green}</t>
  </si>
  <si>
    <t>80-455-41-59</t>
  </si>
  <si>
    <t>Кепка HERMAN арт. ADVANCER PATCH (фиолетовый) {purple}</t>
  </si>
  <si>
    <t>80-602-11-55</t>
  </si>
  <si>
    <t>Кепка HERMAN арт. ADVANCER S1801 (зеленый) {green}</t>
  </si>
  <si>
    <t>80-602-11-57</t>
  </si>
  <si>
    <t>80-602-11-61</t>
  </si>
  <si>
    <t>80-602-06-55</t>
  </si>
  <si>
    <t>Кепка HERMAN арт. ADVANCER S1801 (синий) {blue}</t>
  </si>
  <si>
    <t>80-602-06-57</t>
  </si>
  <si>
    <t>80-680-16-58</t>
  </si>
  <si>
    <t>Кепка HERMAN арт. BOXER 005 (темно-синий) {navy}</t>
  </si>
  <si>
    <t>80-173-02-58</t>
  </si>
  <si>
    <t>Кепка HERMAN арт. BOXER S1701 (бежевый) {beige}</t>
  </si>
  <si>
    <t>80-682-06-58</t>
  </si>
  <si>
    <t>Кепка HERMAN арт. DISCOVERY 002 (синий) {blue}</t>
  </si>
  <si>
    <t>80-685-16-53</t>
  </si>
  <si>
    <t>Кепка HERMAN арт. DISCOVERY 006 (темно-синий) {navy}</t>
  </si>
  <si>
    <t>80-275-02-57</t>
  </si>
  <si>
    <t>Кепка HERMAN арт. DISCOVERY S1701 (бежевый) {beige}</t>
  </si>
  <si>
    <t>Кепка HERMAN арт. DISCOVERY S1701 (розовый) {red}</t>
  </si>
  <si>
    <t>80-275-34-57</t>
  </si>
  <si>
    <t>80-275-34-59</t>
  </si>
  <si>
    <t>Кепка HERMAN арт. DISCOVERY S1701 (синий) {blue}</t>
  </si>
  <si>
    <t>Кепка HERMAN арт. DISCOVERY S1801 (зеленый) {green}</t>
  </si>
  <si>
    <t>80-604-11-57</t>
  </si>
  <si>
    <t>80-604-11-59</t>
  </si>
  <si>
    <t>80-604-06-55</t>
  </si>
  <si>
    <t>Кепка HERMAN арт. DISCOVERY S1801 (синий) {blue}</t>
  </si>
  <si>
    <t>80-604-06-57</t>
  </si>
  <si>
    <t>80-604-06-59</t>
  </si>
  <si>
    <t>80-109-06-59</t>
  </si>
  <si>
    <t>Кепка HERMAN арт. DISCOVERY W16 005 (синий) {blue}</t>
  </si>
  <si>
    <t>80-296-04-58</t>
  </si>
  <si>
    <t>Кепка HERMAN арт. DISCOVERY W17004 (горчичный) {yellow}</t>
  </si>
  <si>
    <t>80-526-06-59</t>
  </si>
  <si>
    <t>Кепка HERMAN арт. DISPATCH 004 (синий) {blue}</t>
  </si>
  <si>
    <t>80-687-06-57</t>
  </si>
  <si>
    <t>Кепка HERMAN арт. MARINS 007 (синий) {blue}</t>
  </si>
  <si>
    <t>80-688-06-58</t>
  </si>
  <si>
    <t>Кепка HERMAN арт. RANGE 016 (синий) {blue}</t>
  </si>
  <si>
    <t>Кепка HERMAN арт. RANGE 022 (синий) {blue}</t>
  </si>
  <si>
    <t>80-691-16-58</t>
  </si>
  <si>
    <t>Кепка HERMAN арт. RANGE 023 (темно-синий) {navy}</t>
  </si>
  <si>
    <t>80-692-11-58</t>
  </si>
  <si>
    <t>Кепка HERMAN арт. RANGE 026 (зеленый) {green}</t>
  </si>
  <si>
    <t>Кепка HERMAN арт. RANGE 027 (бежевый) {beige}</t>
  </si>
  <si>
    <t>80-696-06-58</t>
  </si>
  <si>
    <t>Кепка HERMAN арт. RANGE 030 (синий) {blue}</t>
  </si>
  <si>
    <t>80-697-06-59</t>
  </si>
  <si>
    <t>Кепка HERMAN арт. RANGE 033 (синий) {blue}</t>
  </si>
  <si>
    <t>80-700-19-59</t>
  </si>
  <si>
    <t>Кепка HERMAN арт. RANGE 037 (голубой) {blue}</t>
  </si>
  <si>
    <t>80-701-18-58</t>
  </si>
  <si>
    <t>Кепка HERMAN арт. RANGE 042 (красный) {red}</t>
  </si>
  <si>
    <t>Кепка HERMAN арт. RANGE PATCH (разноцветный) {patchwork}</t>
  </si>
  <si>
    <t>80-250-35-59</t>
  </si>
  <si>
    <t>80-250-06-59</t>
  </si>
  <si>
    <t>Кепка HERMAN арт. RANGE PATCH (синий) {blue}</t>
  </si>
  <si>
    <t>80-049-06-55</t>
  </si>
  <si>
    <t>Кепка HERMAN арт. RANGE S1604 (синий) {blue}</t>
  </si>
  <si>
    <t>80-396-19-57</t>
  </si>
  <si>
    <t>Кепка HERMAN арт. RANGE S17 POLO (голубой) {blue}</t>
  </si>
  <si>
    <t>Кепка HERMAN арт. RANGE S1805 (бежевый) {beige}</t>
  </si>
  <si>
    <t>Кепка HERMAN арт. RANGE S1805 (синий) {blue}</t>
  </si>
  <si>
    <t>80-397-06-56</t>
  </si>
  <si>
    <t>80-397-06-58</t>
  </si>
  <si>
    <t>80-397-06-59</t>
  </si>
  <si>
    <t>80-397-06-60</t>
  </si>
  <si>
    <t>80-397-06-62</t>
  </si>
  <si>
    <t>Кепка HERMAN арт. RANGE S1806 (серый) {grey}</t>
  </si>
  <si>
    <t>80-398-08-59</t>
  </si>
  <si>
    <t>80-398-08-61</t>
  </si>
  <si>
    <t>Кепка HERMAN арт. RANGE S1806 (синий) {blue}</t>
  </si>
  <si>
    <t>80-398-06-59</t>
  </si>
  <si>
    <t>80-398-06-61</t>
  </si>
  <si>
    <t>Кепка HERMAN арт. RANGE S1812 (бежевый / красный) {red}</t>
  </si>
  <si>
    <t>80-413-02-57</t>
  </si>
  <si>
    <t>80-413-02-59</t>
  </si>
  <si>
    <t>80-460-16-59</t>
  </si>
  <si>
    <t>Кепка HERMAN арт. RANGE STAR (темно-синий) {navy}</t>
  </si>
  <si>
    <t>Кепка HERMAN арт. RANGE SWEAT (серый) {grey}</t>
  </si>
  <si>
    <t>80-181-08-57</t>
  </si>
  <si>
    <t>80-181-08-59</t>
  </si>
  <si>
    <t>Кепка HERMAN арт. RANGE SWEAT (темно-синий) {navy}</t>
  </si>
  <si>
    <t>80-181-16-58</t>
  </si>
  <si>
    <t>80-181-16-59</t>
  </si>
  <si>
    <t>80-181-16-60</t>
  </si>
  <si>
    <t>80-181-16-61</t>
  </si>
  <si>
    <t>80-181-09-59</t>
  </si>
  <si>
    <t>Кепка HERMAN арт. RANGE SWEAT (черный) {black}</t>
  </si>
  <si>
    <t>80-535-13-58</t>
  </si>
  <si>
    <t>Кепка HERMAN арт. USURPER 003 (оранжевый) {orange}</t>
  </si>
  <si>
    <t>80-536-08-58</t>
  </si>
  <si>
    <t>Кепка HERMAN арт. USURPER 010 (серый) {grey}</t>
  </si>
  <si>
    <t>80-704-09-59</t>
  </si>
  <si>
    <t>Кепка HERMAN арт. USURPER 025 (черный) {black}</t>
  </si>
  <si>
    <t>Кепка HERMAN арт. USURPER S1802 (светло-коричневый) {green}</t>
  </si>
  <si>
    <t>80-401-11-57</t>
  </si>
  <si>
    <t>Кепка HERMAN арт. USURPER S1820 (бежевый) {beige}</t>
  </si>
  <si>
    <t>80-469-02-58</t>
  </si>
  <si>
    <t>80-469-02-59</t>
  </si>
  <si>
    <t>Кепка HERMAN арт. USURPER S1820 (синий) {blue}</t>
  </si>
  <si>
    <t>80-469-06-60</t>
  </si>
  <si>
    <t>80-122-14-61</t>
  </si>
  <si>
    <t>Кепка HERMAN арт. USURPER W16 003 (коричневый) {brown}</t>
  </si>
  <si>
    <t>80-125-34-00</t>
  </si>
  <si>
    <t>Набор HERMAN арт. ALIS / RIWAL (розовый) {pink}</t>
  </si>
  <si>
    <t>80-138-14-65</t>
  </si>
  <si>
    <t>Перчатки HERMAN арт. SURENNE (коричневый) {brown}</t>
  </si>
  <si>
    <t>80-551-09-00</t>
  </si>
  <si>
    <t>Повязка HERMAN арт. EDMOND 038 (черный) {black}</t>
  </si>
  <si>
    <t>80-555-09-00</t>
  </si>
  <si>
    <t>Шапка HERMAN арт. EDMOND 016 (черный) {black}</t>
  </si>
  <si>
    <t>80-486-09-00</t>
  </si>
  <si>
    <t>Шапка HERMAN арт. FREEZE 4108 (черный) {black}</t>
  </si>
  <si>
    <t>80-330-17-00</t>
  </si>
  <si>
    <t>Шапка HERMAN арт. LOUISE 007 (белый) {white}</t>
  </si>
  <si>
    <t>80-500-15-00</t>
  </si>
  <si>
    <t>Шапка HERMAN арт. LOUISE 011 (светло-коричневый) {taupe}</t>
  </si>
  <si>
    <t>80-500-01-00</t>
  </si>
  <si>
    <t>Шапка HERMAN арт. LOUISE 011 (светло-серый) {pearl}</t>
  </si>
  <si>
    <t>80-500-08-00</t>
  </si>
  <si>
    <t>Шапка HERMAN арт. LOUISE 011 (серый) {grey}</t>
  </si>
  <si>
    <t>80-503-17-00</t>
  </si>
  <si>
    <t>Шапка HERMAN арт. MAGGY 8165 (белый) {white}</t>
  </si>
  <si>
    <t>80-262-06-00</t>
  </si>
  <si>
    <t>Шапка HERMAN арт. V0402 (синий / серый) {blue}</t>
  </si>
  <si>
    <t>80-511-02-00</t>
  </si>
  <si>
    <t>Шарф HERMAN арт. MAGGY 8527 (бежевый) {putty}</t>
  </si>
  <si>
    <t>80-511-15-00</t>
  </si>
  <si>
    <t>Шарф HERMAN арт. MAGGY 8527 (светло-коричневый) {taupe}</t>
  </si>
  <si>
    <t>80-189-11-00</t>
  </si>
  <si>
    <t>Шарф HERMAN арт. SCARF S1701 (зеленый) {green}</t>
  </si>
  <si>
    <t>80-193-19-00</t>
  </si>
  <si>
    <t>Шарф HERMAN арт. SCARF S1706 (голубой) {turqouise}</t>
  </si>
  <si>
    <t>80-385-34-00</t>
  </si>
  <si>
    <t>Шарф HERMAN арт. TECH A S18 Bird (розовый) {bird}</t>
  </si>
  <si>
    <t>80-451-34-00</t>
  </si>
  <si>
    <t>Шарф HERMAN арт. TECH A S18 Boom rose (розовый) {pink boom}</t>
  </si>
  <si>
    <t>80-452-34-00</t>
  </si>
  <si>
    <t>Шарф HERMAN арт. TECH A S18 Dog rose (розовый) {pink dog}</t>
  </si>
  <si>
    <t>80-453-34-00</t>
  </si>
  <si>
    <t>Шарф HERMAN арт. TECH A S18 Drop rose (розовый) {pink drop}</t>
  </si>
  <si>
    <t>80-419-08-00</t>
  </si>
  <si>
    <t>Шарф HERMAN арт. TECH A S18 Girls (серый) {girls}</t>
  </si>
  <si>
    <t>80-432-08-00</t>
  </si>
  <si>
    <t>Шарф HERMAN арт. TECH A S18 Grenouille gris (серый) {grey frog}</t>
  </si>
  <si>
    <t>80-454-34-00</t>
  </si>
  <si>
    <t>Шарф HERMAN арт. TECH A S18 Hibou rose (розовый) {pink owl}</t>
  </si>
  <si>
    <t>80-433-08-00</t>
  </si>
  <si>
    <t>Шарф HERMAN арт. TECH A S18 Jump gris (серый) {grey jump}</t>
  </si>
  <si>
    <t>80-411-19-00</t>
  </si>
  <si>
    <t>Шарф HERMAN арт. TECH A S18 Line bleu (голубой) {blue line}</t>
  </si>
  <si>
    <t>80-412-19-00</t>
  </si>
  <si>
    <t>Шарф HERMAN арт. TECH A S18 Onde bleu (голубой) {blue onde}</t>
  </si>
  <si>
    <t>80-449-18-00</t>
  </si>
  <si>
    <t>Шарф HERMAN арт. TECH A S18 Palm (голубой) {palm}</t>
  </si>
  <si>
    <t>80-448-13-00</t>
  </si>
  <si>
    <t>Шарф HERMAN арт. TECH A S18 Playa orange (оранжевый) {orange playa}</t>
  </si>
  <si>
    <t>80-391-09-00</t>
  </si>
  <si>
    <t>Шарф HERMAN арт. TECH A S18 Ply noir (черный) {black ply}</t>
  </si>
  <si>
    <t>80-459-35-00</t>
  </si>
  <si>
    <t>Шарф HERMAN арт. TECH A S18 Robot (разноцветный) {robot}</t>
  </si>
  <si>
    <t>80-392-48-00</t>
  </si>
  <si>
    <t>Шарф HERMAN арт. TECH A S18 Spot noir (черный / белый) {black spot}</t>
  </si>
  <si>
    <t>80-425-11-00</t>
  </si>
  <si>
    <t>Шарф HERMAN арт. TECH A S18 Tribes vert (зеленый) {green tribes}</t>
  </si>
  <si>
    <t>80-360-34-00</t>
  </si>
  <si>
    <t>Шарф HERMAN арт. TECH K (розовый / зеленый) {sheep pink}</t>
  </si>
  <si>
    <t>80-591-08-57</t>
  </si>
  <si>
    <t>Шляпа HERMAN арт. CARTER 006 (серый) {grey}</t>
  </si>
  <si>
    <t>80-730-14-57</t>
  </si>
  <si>
    <t>Шляпа HERMAN арт. CONQUEST 022 (коричневый) {brown}</t>
  </si>
  <si>
    <t>80-733-09-55</t>
  </si>
  <si>
    <t>Шляпа HERMAN арт. CONQUEST 025 (черный) {black}</t>
  </si>
  <si>
    <t>80-737-02-55</t>
  </si>
  <si>
    <t>Шляпа HERMAN арт. CONQUEST 039 (бежевый) {natural}</t>
  </si>
  <si>
    <t>80-595-14-55</t>
  </si>
  <si>
    <t>Шляпа HERMAN арт. DON KAIRAN (коричневый) {brown}</t>
  </si>
  <si>
    <t>80-383-02-59</t>
  </si>
  <si>
    <t>Шляпа HERMAN арт. DON RICCO (бежевый) {beige}</t>
  </si>
  <si>
    <t>80-752-95-59</t>
  </si>
  <si>
    <t>Шляпа HERMAN арт. MAC CALL (синий / бежевый) {navy}</t>
  </si>
  <si>
    <t>Шляпа HERMAN арт. MAC FERSEN (бежевый) {offwhite}</t>
  </si>
  <si>
    <t>80-755-06-59</t>
  </si>
  <si>
    <t>Шляпа HERMAN арт. MAC FIELD (синий) {blue}</t>
  </si>
  <si>
    <t>80-463-02-57</t>
  </si>
  <si>
    <t>Шляпа HERMAN арт. MACLOYAL (бежевый) {beige}</t>
  </si>
  <si>
    <t>80-463-02-59</t>
  </si>
  <si>
    <t>80-463-06-59</t>
  </si>
  <si>
    <t>Шляпа HERMAN арт. MACLOYAL (синий) {blue}</t>
  </si>
  <si>
    <t>Шляпа HERMAN арт. MACWASHINGTON (черный) {black}</t>
  </si>
  <si>
    <t>80-410-08-57</t>
  </si>
  <si>
    <t>Шляпа HERMAN арт. QUEEN CALAS (серый) {grey}</t>
  </si>
  <si>
    <t>80-762-73-57</t>
  </si>
  <si>
    <t>Шляпа HERMAN арт. QUEEN CALI (бежевый / коричневый) {shells}</t>
  </si>
  <si>
    <t>80-764-02-57</t>
  </si>
  <si>
    <t>Шляпа HERMAN арт. QUEEN LIBERTY (бежевый) {beige}</t>
  </si>
  <si>
    <t>80-764-09-57</t>
  </si>
  <si>
    <t>Шляпа HERMAN арт. QUEEN LIBERTY (черный) {black}</t>
  </si>
  <si>
    <t>80-765-34-57</t>
  </si>
  <si>
    <t>Шляпа HERMAN арт. QUEEN PASTEL (розовый) {pink}</t>
  </si>
  <si>
    <t>80-767-02-57</t>
  </si>
  <si>
    <t>Шляпа HERMAN арт. QUEEN ROLLS (бежевый) {beige}</t>
  </si>
  <si>
    <t>80-769-38-57</t>
  </si>
  <si>
    <t>Шляпа HERMAN арт. QUEEN SWAG (белый / синий) {navy}</t>
  </si>
  <si>
    <t>80-770-91-57</t>
  </si>
  <si>
    <t>Шляпа HERMAN арт. QUEEN TOSCA (темно-коричневый) {tobacco}</t>
  </si>
  <si>
    <t>DISCOVERY W16 005</t>
  </si>
  <si>
    <t>USURPER W16 003</t>
  </si>
  <si>
    <t>ALIS / RIWAL</t>
  </si>
  <si>
    <t>SURENNE</t>
  </si>
  <si>
    <t>JACK FOOL</t>
  </si>
  <si>
    <t>JACK TOWER</t>
  </si>
  <si>
    <t>SCARF S1701</t>
  </si>
  <si>
    <t>SCARF S1706</t>
  </si>
  <si>
    <t>V0402</t>
  </si>
  <si>
    <t>DISCOVERY W17004</t>
  </si>
  <si>
    <t>LOUISE 007</t>
  </si>
  <si>
    <t>TECH A S18 Bird</t>
  </si>
  <si>
    <t>TECH A S18 Ply noir</t>
  </si>
  <si>
    <t>TECH A S18 Spot noir</t>
  </si>
  <si>
    <t>RANGE S17 POLO</t>
  </si>
  <si>
    <t>RANGE S1805</t>
  </si>
  <si>
    <t>RANGE S1806</t>
  </si>
  <si>
    <t>TECH A S18 Line bleu</t>
  </si>
  <si>
    <t>TECH A S18 Onde bleu</t>
  </si>
  <si>
    <t>RANGE S1812</t>
  </si>
  <si>
    <t>TECH A S18 Girls</t>
  </si>
  <si>
    <t>TECH A S18 Tribes vert</t>
  </si>
  <si>
    <t>TECH A S18 Grenouille gris</t>
  </si>
  <si>
    <t>TECH A S18 Jump gris</t>
  </si>
  <si>
    <t>TECH A S18 Playa orange</t>
  </si>
  <si>
    <t>TECH A S18 Palm</t>
  </si>
  <si>
    <t>TECH A S18 Boom rose</t>
  </si>
  <si>
    <t>TECH A S18 Dog rose</t>
  </si>
  <si>
    <t>TECH A S18 Drop rose</t>
  </si>
  <si>
    <t>TECH A S18 Hibou rose</t>
  </si>
  <si>
    <t>ADVANCER PATCH</t>
  </si>
  <si>
    <t>TECH A S18 Robot</t>
  </si>
  <si>
    <t>USURPER S1820</t>
  </si>
  <si>
    <t>LOUISE 011</t>
  </si>
  <si>
    <t>MAGGY 8165</t>
  </si>
  <si>
    <t>ADVANCER S1801</t>
  </si>
  <si>
    <t>DISCOVERY S1801</t>
  </si>
  <si>
    <t>CONQUEST 010</t>
  </si>
  <si>
    <t>CONQUEST 020</t>
  </si>
  <si>
    <t>CONQUEST 042</t>
  </si>
  <si>
    <t>WILD 036</t>
  </si>
  <si>
    <t>ADVANCER 015</t>
  </si>
  <si>
    <t>ADVANCER 019</t>
  </si>
  <si>
    <t>BOXER 005</t>
  </si>
  <si>
    <t>BOXER 007</t>
  </si>
  <si>
    <t>DISCOVERY 002</t>
  </si>
  <si>
    <t>DISCOVERY 006</t>
  </si>
  <si>
    <t>DISPATCH 005</t>
  </si>
  <si>
    <t>MARINS 007</t>
  </si>
  <si>
    <t>RANGE 016</t>
  </si>
  <si>
    <t>RANGE 022</t>
  </si>
  <si>
    <t>RANGE 023</t>
  </si>
  <si>
    <t>RANGE 026</t>
  </si>
  <si>
    <t>RANGE 027</t>
  </si>
  <si>
    <t>RANGE 030</t>
  </si>
  <si>
    <t>RANGE 033</t>
  </si>
  <si>
    <t>RANGE 036</t>
  </si>
  <si>
    <t>RANGE 037</t>
  </si>
  <si>
    <t>RANGE 042</t>
  </si>
  <si>
    <t>USURPER 025</t>
  </si>
  <si>
    <t>BUCKET 004</t>
  </si>
  <si>
    <t>RAIN UGO</t>
  </si>
  <si>
    <t>RIVIERA 001</t>
  </si>
  <si>
    <t>CONQUEST 022</t>
  </si>
  <si>
    <t>CONQUEST 023</t>
  </si>
  <si>
    <t>CONQUEST 025</t>
  </si>
  <si>
    <t>CONQUEST 027</t>
  </si>
  <si>
    <t>CONQUEST 039</t>
  </si>
  <si>
    <t>CONQUEST 040</t>
  </si>
  <si>
    <t>DON CRUSH</t>
  </si>
  <si>
    <t>DON FARMER</t>
  </si>
  <si>
    <t>MAC CALL</t>
  </si>
  <si>
    <t>MAC CORLEONE</t>
  </si>
  <si>
    <t>MAC FERSEN</t>
  </si>
  <si>
    <t>MAC FIELD</t>
  </si>
  <si>
    <t>QUEEN CALI</t>
  </si>
  <si>
    <t>QUEEN COSTA</t>
  </si>
  <si>
    <t>QUEEN LIBERTY</t>
  </si>
  <si>
    <t>QUEEN PASTEL</t>
  </si>
  <si>
    <t>QUEEN ROLLS</t>
  </si>
  <si>
    <t>QUEEN SWAG</t>
  </si>
  <si>
    <t>QUEEN TOSCA</t>
  </si>
  <si>
    <t>Набор</t>
  </si>
  <si>
    <t>Козырек</t>
  </si>
  <si>
    <t>Группа</t>
  </si>
  <si>
    <t>80-017-14-56</t>
  </si>
  <si>
    <t>Кепка HERMAN арт. MARTIN (коричневый) {brown}</t>
  </si>
  <si>
    <t>80-017-14-59</t>
  </si>
  <si>
    <t>80-017-14-60</t>
  </si>
  <si>
    <t>80-017-14-61</t>
  </si>
  <si>
    <t>80-017-14-62</t>
  </si>
  <si>
    <t>62 XL/XXL</t>
  </si>
  <si>
    <t>80-110-08-59</t>
  </si>
  <si>
    <t>Кепка HERMAN арт. DISPATCH W16001 (серый) {grey}</t>
  </si>
  <si>
    <t>80-138-14-75</t>
  </si>
  <si>
    <t>80-161-07-58</t>
  </si>
  <si>
    <t>80-161-07-60</t>
  </si>
  <si>
    <t>80-161-09-56</t>
  </si>
  <si>
    <t>80-161-09-60</t>
  </si>
  <si>
    <t>80-161-16-58</t>
  </si>
  <si>
    <t>80-161-16-60</t>
  </si>
  <si>
    <t>80-173-08-55</t>
  </si>
  <si>
    <t>Кепка HERMAN арт. BOXER S1701 (серый) {grey}</t>
  </si>
  <si>
    <t>80-173-08-56</t>
  </si>
  <si>
    <t>80-173-08-57</t>
  </si>
  <si>
    <t>80-173-08-59</t>
  </si>
  <si>
    <t>80-173-08-60</t>
  </si>
  <si>
    <t>80-173-19-57</t>
  </si>
  <si>
    <t>Кепка HERMAN арт. BOXER S1701 (голубой) {blue}</t>
  </si>
  <si>
    <t>80-173-19-58</t>
  </si>
  <si>
    <t>80-173-19-59</t>
  </si>
  <si>
    <t>80-173-19-61</t>
  </si>
  <si>
    <t>80-181-06-57</t>
  </si>
  <si>
    <t>Кепка HERMAN арт. RANGE SWEAT (синий) {blue}</t>
  </si>
  <si>
    <t>80-181-08-60</t>
  </si>
  <si>
    <t>80-181-08-61</t>
  </si>
  <si>
    <t>80-181-09-57</t>
  </si>
  <si>
    <t>80-181-09-58</t>
  </si>
  <si>
    <t>80-181-09-60</t>
  </si>
  <si>
    <t>80-181-09-61</t>
  </si>
  <si>
    <t>80-181-09-62</t>
  </si>
  <si>
    <t>80-181-16-57</t>
  </si>
  <si>
    <t>80-250-06-57</t>
  </si>
  <si>
    <t>80-250-06-58</t>
  </si>
  <si>
    <t>80-250-06-60</t>
  </si>
  <si>
    <t>Кепка HERMAN арт. RANGE PATCH (зеленый) {green}</t>
  </si>
  <si>
    <t>80-250-11-59</t>
  </si>
  <si>
    <t>80-250-11-60</t>
  </si>
  <si>
    <t>80-250-18-55</t>
  </si>
  <si>
    <t>Кепка HERMAN арт. RANGE PATCH (красный) {red}</t>
  </si>
  <si>
    <t>80-250-18-59</t>
  </si>
  <si>
    <t>80-250-18-61</t>
  </si>
  <si>
    <t>80-251-13-61</t>
  </si>
  <si>
    <t>Шляпа HERMAN арт. O GOLDWIN (оранжевый) {orange}</t>
  </si>
  <si>
    <t>80-275-02-61</t>
  </si>
  <si>
    <t>80-288-17-00</t>
  </si>
  <si>
    <t>Шапка HERMAN арт. LOUISE 028 (белый) {white}</t>
  </si>
  <si>
    <t>80-313-34-00</t>
  </si>
  <si>
    <t>Повязка HERMAN арт. JUSTIN 8117 (розовый) {pink}</t>
  </si>
  <si>
    <t>80-317-86-00</t>
  </si>
  <si>
    <t>Шапка HERMAN арт. JUSTIN 8100 (светло-розовый) {pink}</t>
  </si>
  <si>
    <t>80-365-01-55</t>
  </si>
  <si>
    <t>Шляпа HERMAN арт. MAC FLEMISH (светло-серый) {pearl}</t>
  </si>
  <si>
    <t>Шляпа HERMAN арт. MAC FLEMISH (бежевый) {beige}</t>
  </si>
  <si>
    <t>80-365-02-58</t>
  </si>
  <si>
    <t>80-365-16-56</t>
  </si>
  <si>
    <t>80-365-16-58</t>
  </si>
  <si>
    <t>80-365-41-58</t>
  </si>
  <si>
    <t>Шляпа HERMAN арт. MAC SOFT (оранжевый) {orange}</t>
  </si>
  <si>
    <t>80-369-13-57</t>
  </si>
  <si>
    <t>Шляпа HERMAN арт. MACBIRD (бежевый) {beige}</t>
  </si>
  <si>
    <t>80-384-02-57</t>
  </si>
  <si>
    <t>80-384-02-59</t>
  </si>
  <si>
    <t>80-404-09-55</t>
  </si>
  <si>
    <t>Шляпа HERMAN арт. MACWASHINGTON (зеленый) {green}</t>
  </si>
  <si>
    <t>80-404-11-59</t>
  </si>
  <si>
    <t>80-404-13-55</t>
  </si>
  <si>
    <t>Шляпа HERMAN арт. MACWASHINGTON (оранжевый) {orange}</t>
  </si>
  <si>
    <t>80-407-09-59</t>
  </si>
  <si>
    <t>Шляпа HERMAN арт. DON JUAN (черный) {black}</t>
  </si>
  <si>
    <t>80-407-19-57</t>
  </si>
  <si>
    <t>Шляпа HERMAN арт. DON JUAN (голубой) {blue}</t>
  </si>
  <si>
    <t>80-410-02-55</t>
  </si>
  <si>
    <t>Шляпа HERMAN арт. QUEEN CALAS (бежевый) {beige}</t>
  </si>
  <si>
    <t>80-410-02-57</t>
  </si>
  <si>
    <t>80-463-02-55</t>
  </si>
  <si>
    <t>80-463-02-61</t>
  </si>
  <si>
    <t>80-463-06-55</t>
  </si>
  <si>
    <t>80-463-06-57</t>
  </si>
  <si>
    <t>80-463-14-55</t>
  </si>
  <si>
    <t>Шляпа HERMAN арт. MACLOYAL (коричневый) {tobacco}</t>
  </si>
  <si>
    <t>80-463-14-61</t>
  </si>
  <si>
    <t>80-472-34-00</t>
  </si>
  <si>
    <t>Варежки HERMAN арт. JUSTIN 8185 (розовый) {pink}</t>
  </si>
  <si>
    <t>80-477-05-00</t>
  </si>
  <si>
    <t>Перчатки HERMAN арт. FREEZE 3610 (темно-серый) {dark grey}</t>
  </si>
  <si>
    <t>80-477-09-00</t>
  </si>
  <si>
    <t>Перчатки HERMAN арт. FREEZE 3610 (черный) {black}</t>
  </si>
  <si>
    <t>80-489-85-00</t>
  </si>
  <si>
    <t>Шапка HERMAN арт. JUSTIN 8172 (светло-розовый) {rose}</t>
  </si>
  <si>
    <t>80-508-34-00</t>
  </si>
  <si>
    <t>Шарф HERMAN арт. JUSTIN 8120 (розовый) {pink}</t>
  </si>
  <si>
    <t>80-519-09-00</t>
  </si>
  <si>
    <t>Берет HERMAN арт. LOUISE 023 (черный) {black}</t>
  </si>
  <si>
    <t>80-521-05-00</t>
  </si>
  <si>
    <t>Варежки HERMAN арт. JUSTIN 8600 (темно-серый) {grey}</t>
  </si>
  <si>
    <t>80-522-08-57</t>
  </si>
  <si>
    <t>Кепка HERMAN арт. ADVANCER 010 (серый) {grey}</t>
  </si>
  <si>
    <t>80-522-09-56</t>
  </si>
  <si>
    <t>Кепка HERMAN арт. ADVANCER 010 (черный) {black}</t>
  </si>
  <si>
    <t>80-522-09-57</t>
  </si>
  <si>
    <t>80-522-18-55</t>
  </si>
  <si>
    <t>Кепка HERMAN арт. ADVANCER 010 (красный) {red}</t>
  </si>
  <si>
    <t>80-522-18-56</t>
  </si>
  <si>
    <t>80-522-18-57</t>
  </si>
  <si>
    <t>80-522-18-58</t>
  </si>
  <si>
    <t>80-522-18-59</t>
  </si>
  <si>
    <t>Кепка HERMAN арт. USURPER 003 (синий) {blue}</t>
  </si>
  <si>
    <t>80-535-06-59</t>
  </si>
  <si>
    <t>Кепка HERMAN арт. USURPER PATCH 003 (коричневый) {brown}</t>
  </si>
  <si>
    <t>80-538-14-56</t>
  </si>
  <si>
    <t>80-538-14-58</t>
  </si>
  <si>
    <t>80-538-14-59</t>
  </si>
  <si>
    <t>80-538-14-60</t>
  </si>
  <si>
    <t>80-538-14-61</t>
  </si>
  <si>
    <t>80-550-01-00</t>
  </si>
  <si>
    <t>Перчатки HERMAN арт. PYROP 002 (светло-серый) {grey}</t>
  </si>
  <si>
    <t>80-550-09-00</t>
  </si>
  <si>
    <t>Панама HERMAN арт. CARTER 003 (серый) {grey}</t>
  </si>
  <si>
    <t>80-589-08-57</t>
  </si>
  <si>
    <t>80-589-08-59</t>
  </si>
  <si>
    <t>80-594-05-57</t>
  </si>
  <si>
    <t>Шляпа HERMAN арт. DON ALDO (темно-серый) {charcoal}</t>
  </si>
  <si>
    <t>80-594-05-59</t>
  </si>
  <si>
    <t>80-595-09-57</t>
  </si>
  <si>
    <t>Шляпа HERMAN арт. DON KAIRAN (черный) {black}</t>
  </si>
  <si>
    <t>80-595-14-61</t>
  </si>
  <si>
    <t>80-600-16-55</t>
  </si>
  <si>
    <t>Шляпа HERMAN арт. MAC ROSE (темно-синий) {navy}</t>
  </si>
  <si>
    <t>80-630-14-55</t>
  </si>
  <si>
    <t>Кепка HERMAN арт. RANGE 013 (красный) {red}</t>
  </si>
  <si>
    <t>80-637-18-59</t>
  </si>
  <si>
    <t>80-637-18-61</t>
  </si>
  <si>
    <t>80-646-34-00</t>
  </si>
  <si>
    <t>Шапка HERMAN арт. JUSTIN 8606 (розовый) {pink}</t>
  </si>
  <si>
    <t>Бейсболка HERMAN арт. CONQUEST 010 (темно-серый) {charcoal}</t>
  </si>
  <si>
    <t>80-651-05-59</t>
  </si>
  <si>
    <t>80-651-08-57</t>
  </si>
  <si>
    <t>Бейсболка HERMAN арт. CONQUEST 010 (серый) {grey}</t>
  </si>
  <si>
    <t>80-651-08-58</t>
  </si>
  <si>
    <t>80-651-08-59</t>
  </si>
  <si>
    <t>80-651-08-60</t>
  </si>
  <si>
    <t>80-659-16-57</t>
  </si>
  <si>
    <t>80-665-06-57</t>
  </si>
  <si>
    <t>80-665-06-59</t>
  </si>
  <si>
    <t>Бейсболка HERMAN арт. WILD 036 (голубой) {blue}</t>
  </si>
  <si>
    <t>80-675-06-59</t>
  </si>
  <si>
    <t>80-680-16-57</t>
  </si>
  <si>
    <t>80-680-16-59</t>
  </si>
  <si>
    <t>80-681-06-55</t>
  </si>
  <si>
    <t>Кепка HERMAN арт. BOXER 007 (синий) {blue}</t>
  </si>
  <si>
    <t>80-681-06-56</t>
  </si>
  <si>
    <t>80-681-06-57</t>
  </si>
  <si>
    <t>80-682-06-57</t>
  </si>
  <si>
    <t>80-682-06-59</t>
  </si>
  <si>
    <t>80-682-06-61</t>
  </si>
  <si>
    <t>Кепка HERMAN арт. DISPATCH 005 (синий) {blue}</t>
  </si>
  <si>
    <t>80-686-06-59</t>
  </si>
  <si>
    <t>80-687-06-55</t>
  </si>
  <si>
    <t>80-687-06-59</t>
  </si>
  <si>
    <t>80-687-09-55</t>
  </si>
  <si>
    <t>Кепка HERMAN арт. MARINS 007 (черный) {black}</t>
  </si>
  <si>
    <t>80-687-09-57</t>
  </si>
  <si>
    <t>80-690-06-57</t>
  </si>
  <si>
    <t>80-690-06-59</t>
  </si>
  <si>
    <t>80-691-02-55</t>
  </si>
  <si>
    <t>Кепка HERMAN арт. RANGE 023 (бежевый) {beige}</t>
  </si>
  <si>
    <t>80-691-02-56</t>
  </si>
  <si>
    <t>Кепка HERMAN арт. RANGE 026 (синий) {blue}</t>
  </si>
  <si>
    <t>80-692-06-57</t>
  </si>
  <si>
    <t>80-692-06-58</t>
  </si>
  <si>
    <t>80-692-06-59</t>
  </si>
  <si>
    <t>80-692-06-60</t>
  </si>
  <si>
    <t>80-692-11-55</t>
  </si>
  <si>
    <t>80-692-11-57</t>
  </si>
  <si>
    <t>80-692-11-59</t>
  </si>
  <si>
    <t>80-693-02-56</t>
  </si>
  <si>
    <t>80-697-06-56</t>
  </si>
  <si>
    <t>80-697-06-60</t>
  </si>
  <si>
    <t>80-697-06-61</t>
  </si>
  <si>
    <t>Кепка HERMAN арт. RANGE 036 (красный) {red}</t>
  </si>
  <si>
    <t>80-699-18-59</t>
  </si>
  <si>
    <t>Кепка HERMAN арт. RANGE 037 (серый) {grey}</t>
  </si>
  <si>
    <t>80-700-08-57</t>
  </si>
  <si>
    <t>80-700-08-59</t>
  </si>
  <si>
    <t>80-700-08-61</t>
  </si>
  <si>
    <t>80-700-19-57</t>
  </si>
  <si>
    <t>Кепка HERMAN арт. RANGE 042 (синий) {blue}</t>
  </si>
  <si>
    <t>80-701-06-56</t>
  </si>
  <si>
    <t>80-701-06-57</t>
  </si>
  <si>
    <t>80-701-06-58</t>
  </si>
  <si>
    <t>80-701-06-59</t>
  </si>
  <si>
    <t>80-701-06-60</t>
  </si>
  <si>
    <t>80-708-06-55</t>
  </si>
  <si>
    <t>Панама HERMAN арт. BUCKET 004 (синий) {blue}</t>
  </si>
  <si>
    <t>80-708-06-57</t>
  </si>
  <si>
    <t>80-721-15-57</t>
  </si>
  <si>
    <t>Панама HERMAN арт. RAIN UGO (светло-коричневый) {taupe}</t>
  </si>
  <si>
    <t>80-722-16-55</t>
  </si>
  <si>
    <t>Панама HERMAN арт. RIVIERA 001 (темно-синий) {navy}</t>
  </si>
  <si>
    <t>80-731-17-55</t>
  </si>
  <si>
    <t>Шляпа HERMAN арт. CONQUEST 023 (белый) {white}</t>
  </si>
  <si>
    <t>80-735-73-57</t>
  </si>
  <si>
    <t>Шляпа HERMAN арт. CONQUEST 027 (бежевый / коричневый) {orange}</t>
  </si>
  <si>
    <t>80-738-02-55</t>
  </si>
  <si>
    <t>Шляпа HERMAN арт. CONQUEST 040 (бежевый) {beige}</t>
  </si>
  <si>
    <t>Шляпа HERMAN арт. DON CRUSH (белый / красный) {red}</t>
  </si>
  <si>
    <t>80-744-72-59</t>
  </si>
  <si>
    <t>80-747-06-59</t>
  </si>
  <si>
    <t>Шляпа HERMAN арт. DON FARMER (синий) {blue}</t>
  </si>
  <si>
    <t>80-752-95-55</t>
  </si>
  <si>
    <t>80-752-95-57</t>
  </si>
  <si>
    <t>80-753-36-55</t>
  </si>
  <si>
    <t>Шляпа HERMAN арт. MAC CORLEONE (кремовый) {offwhite}</t>
  </si>
  <si>
    <t>80-754-02-55</t>
  </si>
  <si>
    <t>80-754-02-57</t>
  </si>
  <si>
    <t>80-754-91-55</t>
  </si>
  <si>
    <t>Шляпа HERMAN арт. MAC FERSEN (темно-коричневый) {tobacco}</t>
  </si>
  <si>
    <t>80-754-91-57</t>
  </si>
  <si>
    <t>80-754-91-59</t>
  </si>
  <si>
    <t>80-755-02-55</t>
  </si>
  <si>
    <t>Шляпа HERMAN арт. MAC FIELD (бежевый) {beige}</t>
  </si>
  <si>
    <t>80-755-02-57</t>
  </si>
  <si>
    <t>80-755-02-61</t>
  </si>
  <si>
    <t>80-763-17-55</t>
  </si>
  <si>
    <t>Шляпа HERMAN арт. QUEEN COSTA (белый) {white}</t>
  </si>
  <si>
    <t>80-763-17-57</t>
  </si>
  <si>
    <t>80-764-02-55</t>
  </si>
  <si>
    <t>80-764-09-55</t>
  </si>
  <si>
    <t>80-765-06-55</t>
  </si>
  <si>
    <t>Шляпа HERMAN арт. QUEEN PASTEL (синий) {blue}</t>
  </si>
  <si>
    <t>80-765-06-57</t>
  </si>
  <si>
    <t>80-766-17-55</t>
  </si>
  <si>
    <t>Шляпа HERMAN арт. QUEEN PIA (белый) {white}</t>
  </si>
  <si>
    <t>80-770-14-55</t>
  </si>
  <si>
    <t>Шляпа HERMAN арт. QUEEN TOSCA (коричневый) {brown}</t>
  </si>
  <si>
    <t>80-770-14-57</t>
  </si>
  <si>
    <t>80-780-06-55</t>
  </si>
  <si>
    <t>Кепка HERMAN арт. BOXER PATCH (синий) {blue}</t>
  </si>
  <si>
    <t>80-780-06-57</t>
  </si>
  <si>
    <t>80-780-06-58</t>
  </si>
  <si>
    <t>80-780-35-59</t>
  </si>
  <si>
    <t>Кепка HERMAN арт. BOXER PATCH (разноцветный) {patchwork}</t>
  </si>
  <si>
    <t>80-784-08-55</t>
  </si>
  <si>
    <t>Панама HERMAN арт. BUCKET 008 (серый) {grey}</t>
  </si>
  <si>
    <t>80-787-06-00</t>
  </si>
  <si>
    <t>Шляпа HERMAN арт. QUEEN CRUISE (синий) {blue}</t>
  </si>
  <si>
    <t>80-791-09-00</t>
  </si>
  <si>
    <t>Балаклава HERMAN арт. TECH 8973 (черный) {black}</t>
  </si>
  <si>
    <t>80-792-08-00</t>
  </si>
  <si>
    <t>Бейсболка HERMAN арт. BASE (серый) {taupe}</t>
  </si>
  <si>
    <t>80-793-08-57</t>
  </si>
  <si>
    <t>Бейсболка HERMAN арт. CARDINAL (серый) {grey}</t>
  </si>
  <si>
    <t>80-793-09-57</t>
  </si>
  <si>
    <t>Бейсболка HERMAN арт. CARDINAL (черный) {black}</t>
  </si>
  <si>
    <t>80-794-06-57</t>
  </si>
  <si>
    <t>Бейсболка HERMAN арт. CASSICAN (синий) {blue}</t>
  </si>
  <si>
    <t>80-794-06-59</t>
  </si>
  <si>
    <t>80-794-08-57</t>
  </si>
  <si>
    <t>Бейсболка HERMAN арт. CASSICAN (серый) {grey}</t>
  </si>
  <si>
    <t>80-794-08-59</t>
  </si>
  <si>
    <t>80-794-09-57</t>
  </si>
  <si>
    <t>Бейсболка HERMAN арт. CASSICAN (черный) {black}</t>
  </si>
  <si>
    <t>80-794-09-59</t>
  </si>
  <si>
    <t>80-794-11-57</t>
  </si>
  <si>
    <t>Бейсболка HERMAN арт. CASSICAN (зеленый) {green}</t>
  </si>
  <si>
    <t>80-794-11-59</t>
  </si>
  <si>
    <t>80-794-13-00</t>
  </si>
  <si>
    <t>Бейсболка HERMAN арт. CASSICAN (рыжий) {tobacco}</t>
  </si>
  <si>
    <t>80-794-13-57</t>
  </si>
  <si>
    <t>80-794-13-59</t>
  </si>
  <si>
    <t>80-799-11-57</t>
  </si>
  <si>
    <t>Берет HERMAN арт. PHOEBE 002 (зеленый) {green}</t>
  </si>
  <si>
    <t>80-801-17-00</t>
  </si>
  <si>
    <t>Варежки HERMAN арт. PYROP 001 (белый) {white}</t>
  </si>
  <si>
    <t>Кепка HERMAN арт. ALBORAN (коричневый / зеленый) {brown}</t>
  </si>
  <si>
    <t>80-802-14-58</t>
  </si>
  <si>
    <t>80-802-14-59</t>
  </si>
  <si>
    <t>80-805-08-55</t>
  </si>
  <si>
    <t>Кепка HERMAN арт. BARBEAU (серый) {grey}</t>
  </si>
  <si>
    <t>80-806-14-55</t>
  </si>
  <si>
    <t>Кепка HERMAN арт. BARENTS (коричневый) {brown}</t>
  </si>
  <si>
    <t>80-806-16-55</t>
  </si>
  <si>
    <t>Кепка HERMAN арт. BARENTS (темно-синий) {blue}</t>
  </si>
  <si>
    <t>80-806-16-56</t>
  </si>
  <si>
    <t>80-806-16-57</t>
  </si>
  <si>
    <t>80-806-16-61</t>
  </si>
  <si>
    <t>Кепка HERMAN арт. BENTLEY (синий) {blue}</t>
  </si>
  <si>
    <t>80-808-06-60</t>
  </si>
  <si>
    <t>Кепка HERMAN арт. BENTLEY (коричневый) {brown}</t>
  </si>
  <si>
    <t>80-808-14-58</t>
  </si>
  <si>
    <t>80-808-14-60</t>
  </si>
  <si>
    <t>80-810-06-55</t>
  </si>
  <si>
    <t>Кепка HERMAN арт. CELTIC (коричневый / синий) {blue}</t>
  </si>
  <si>
    <t>80-810-06-56</t>
  </si>
  <si>
    <t>80-810-06-58</t>
  </si>
  <si>
    <t>80-810-06-59</t>
  </si>
  <si>
    <t>80-810-06-60</t>
  </si>
  <si>
    <t>80-810-11-55</t>
  </si>
  <si>
    <t>Кепка HERMAN арт. CELTIC (коричневый / зеленый) {green}</t>
  </si>
  <si>
    <t>80-810-11-57</t>
  </si>
  <si>
    <t>80-810-11-58</t>
  </si>
  <si>
    <t>80-810-11-59</t>
  </si>
  <si>
    <t>80-810-11-60</t>
  </si>
  <si>
    <t>80-810-11-61</t>
  </si>
  <si>
    <t>80-810-18-55</t>
  </si>
  <si>
    <t>Кепка HERMAN арт. CELTIC (синий / красный) {red}</t>
  </si>
  <si>
    <t>80-810-18-56</t>
  </si>
  <si>
    <t>80-810-18-58</t>
  </si>
  <si>
    <t>80-810-18-59</t>
  </si>
  <si>
    <t>80-810-18-60</t>
  </si>
  <si>
    <t>80-810-18-61</t>
  </si>
  <si>
    <t>80-813-41-57</t>
  </si>
  <si>
    <t>Кепка HERMAN арт. DICKERSON (фиолетовый) {burgundy}</t>
  </si>
  <si>
    <t>80-813-41-58</t>
  </si>
  <si>
    <t>80-813-41-59</t>
  </si>
  <si>
    <t>80-813-41-60</t>
  </si>
  <si>
    <t>80-814-09-57</t>
  </si>
  <si>
    <t>Кепка HERMAN арт. DUKE SIX-S (черный) {black}</t>
  </si>
  <si>
    <t>80-814-09-58</t>
  </si>
  <si>
    <t>80-814-09-59</t>
  </si>
  <si>
    <t>80-814-09-60</t>
  </si>
  <si>
    <t>80-814-09-61</t>
  </si>
  <si>
    <t>63 XXL</t>
  </si>
  <si>
    <t>80-814-14-59</t>
  </si>
  <si>
    <t>Кепка HERMAN арт. DUKE SIX-S (коричневый) {brown}</t>
  </si>
  <si>
    <t>80-816-13-58</t>
  </si>
  <si>
    <t>Кепка HERMAN арт. FLEMING (оранжевый) {orange}</t>
  </si>
  <si>
    <t>80-818-08-55</t>
  </si>
  <si>
    <t>Кепка HERMAN арт. GARDNER (серый) {grey}</t>
  </si>
  <si>
    <t>80-818-08-56</t>
  </si>
  <si>
    <t>80-818-08-57</t>
  </si>
  <si>
    <t>80-818-08-58</t>
  </si>
  <si>
    <t>80-818-08-59</t>
  </si>
  <si>
    <t>80-818-08-60</t>
  </si>
  <si>
    <t>Кепка HERMAN арт. GIBRALTAR (синий) {blue}</t>
  </si>
  <si>
    <t>80-819-06-60</t>
  </si>
  <si>
    <t>80-820-16-59</t>
  </si>
  <si>
    <t>Кепка HERMAN арт. GLAZIC (темно-синий) {navy}</t>
  </si>
  <si>
    <t>80-820-16-61</t>
  </si>
  <si>
    <t>80-821-08-57</t>
  </si>
  <si>
    <t>Кепка HERMAN арт. GRASBERG (серый) {charcoal}</t>
  </si>
  <si>
    <t>80-821-08-58</t>
  </si>
  <si>
    <t>80-821-08-59</t>
  </si>
  <si>
    <t>80-821-08-60</t>
  </si>
  <si>
    <t>80-821-08-61</t>
  </si>
  <si>
    <t>80-821-15-56</t>
  </si>
  <si>
    <t>Кепка HERMAN арт. GRASBERG (светло-коричневый) {taupe}</t>
  </si>
  <si>
    <t>80-821-15-57</t>
  </si>
  <si>
    <t>80-821-15-58</t>
  </si>
  <si>
    <t>80-821-15-59</t>
  </si>
  <si>
    <t>80-821-15-60</t>
  </si>
  <si>
    <t>80-821-15-61</t>
  </si>
  <si>
    <t>80-823-02-55</t>
  </si>
  <si>
    <t>Кепка HERMAN арт. HOLY (бежевый) {beige}</t>
  </si>
  <si>
    <t>Кепка HERMAN арт. KAPLAN (серый) {black}</t>
  </si>
  <si>
    <t>80-826-09-59</t>
  </si>
  <si>
    <t>80-826-09-61</t>
  </si>
  <si>
    <t>80-826-14-56</t>
  </si>
  <si>
    <t>Кепка HERMAN арт. KAPLAN (коричневый) {brown}</t>
  </si>
  <si>
    <t>80-826-14-58</t>
  </si>
  <si>
    <t>80-826-14-59</t>
  </si>
  <si>
    <t>80-826-14-61</t>
  </si>
  <si>
    <t>Кепка HERMAN арт. KATTEGAT (синий) {blue}</t>
  </si>
  <si>
    <t>80-827-06-59</t>
  </si>
  <si>
    <t>80-827-14-57</t>
  </si>
  <si>
    <t>Кепка HERMAN арт. KATTEGAT (коричневый) {brown}</t>
  </si>
  <si>
    <t>80-827-14-58</t>
  </si>
  <si>
    <t>80-827-14-59</t>
  </si>
  <si>
    <t>80-827-14-60</t>
  </si>
  <si>
    <t>80-827-14-61</t>
  </si>
  <si>
    <t>80-828-02-56</t>
  </si>
  <si>
    <t>Кепка HERMAN арт. KELLAR (бежевый) {beige}</t>
  </si>
  <si>
    <t>80-828-02-59</t>
  </si>
  <si>
    <t>80-828-02-60</t>
  </si>
  <si>
    <t>80-828-02-61</t>
  </si>
  <si>
    <t>Кепка HERMAN арт. KELLAR (синий) {blue}</t>
  </si>
  <si>
    <t>80-828-06-58</t>
  </si>
  <si>
    <t>80-828-06-59</t>
  </si>
  <si>
    <t>80-828-06-60</t>
  </si>
  <si>
    <t>80-828-06-61</t>
  </si>
  <si>
    <t>80-829-09-57</t>
  </si>
  <si>
    <t>Кепка HERMAN арт. KING QUATTRO (черный) {black}</t>
  </si>
  <si>
    <t>80-829-09-58</t>
  </si>
  <si>
    <t>80-829-09-59</t>
  </si>
  <si>
    <t>80-829-09-61</t>
  </si>
  <si>
    <t>80-830-13-57</t>
  </si>
  <si>
    <t>Кепка HERMAN арт. KING SIX (рыжий) {cognac}</t>
  </si>
  <si>
    <t>80-830-13-59</t>
  </si>
  <si>
    <t>80-830-13-61</t>
  </si>
  <si>
    <t>80-830-14-58</t>
  </si>
  <si>
    <t>Кепка HERMAN арт. KING SIX (коричневый) {brown}</t>
  </si>
  <si>
    <t>80-830-14-61</t>
  </si>
  <si>
    <t>80-831-06-57</t>
  </si>
  <si>
    <t>Кепка HERMAN арт. KUBOR (синий) {blue}</t>
  </si>
  <si>
    <t>80-831-06-58</t>
  </si>
  <si>
    <t>80-831-06-59</t>
  </si>
  <si>
    <t>80-831-06-60</t>
  </si>
  <si>
    <t>80-831-06-61</t>
  </si>
  <si>
    <t>80-831-35-57</t>
  </si>
  <si>
    <t>Кепка HERMAN арт. KUBOR (разноцветный) {patchwork}</t>
  </si>
  <si>
    <t>80-831-35-58</t>
  </si>
  <si>
    <t>80-831-35-59</t>
  </si>
  <si>
    <t>80-831-35-60</t>
  </si>
  <si>
    <t>80-831-35-61</t>
  </si>
  <si>
    <t>Кепка HERMAN арт. LISTER (темно-серый) {black}</t>
  </si>
  <si>
    <t>80-832-05-57</t>
  </si>
  <si>
    <t>80-832-05-59</t>
  </si>
  <si>
    <t>80-832-05-61</t>
  </si>
  <si>
    <t>80-832-08-55</t>
  </si>
  <si>
    <t>Кепка HERMAN арт. LISTER (серый) {grey}</t>
  </si>
  <si>
    <t>80-832-08-57</t>
  </si>
  <si>
    <t>80-832-08-59</t>
  </si>
  <si>
    <t>80-832-08-61</t>
  </si>
  <si>
    <t>80-833-18-58</t>
  </si>
  <si>
    <t>Кепка HERMAN арт. LOGAN (красный) {red}</t>
  </si>
  <si>
    <t>80-834-18-58</t>
  </si>
  <si>
    <t>Кепка HERMAN арт. MARKHAM (красный) {red}</t>
  </si>
  <si>
    <t>Кепка HERMAN арт. MARMARA (серый) {grey}</t>
  </si>
  <si>
    <t>80-835-08-59</t>
  </si>
  <si>
    <t>80-835-14-56</t>
  </si>
  <si>
    <t>Кепка HERMAN арт. MARMARA (коричневый) {beige}</t>
  </si>
  <si>
    <t>80-835-14-57</t>
  </si>
  <si>
    <t>80-835-14-58</t>
  </si>
  <si>
    <t>80-835-14-59</t>
  </si>
  <si>
    <t>80-836-06-59</t>
  </si>
  <si>
    <t>Кепка HERMAN арт. MILLER (синий) {blue}</t>
  </si>
  <si>
    <t>80-836-14-56</t>
  </si>
  <si>
    <t>Кепка HERMAN арт. MILLER (коричневый) {brown}</t>
  </si>
  <si>
    <t>80-837-12-58</t>
  </si>
  <si>
    <t>Кепка HERMAN арт. RUSHMORE (бордовый) {burgundy}</t>
  </si>
  <si>
    <t>Кепка HERMAN арт. SAMSON (синий / оранжевый) {orange}</t>
  </si>
  <si>
    <t>80-838-13-57</t>
  </si>
  <si>
    <t>Кепка HERMAN арт. SANFORD (серый) {grey}</t>
  </si>
  <si>
    <t>80-839-08-58</t>
  </si>
  <si>
    <t>80-839-08-59</t>
  </si>
  <si>
    <t>80-839-08-61</t>
  </si>
  <si>
    <t>80-839-14-56</t>
  </si>
  <si>
    <t>Кепка HERMAN арт. SANFORD (коричневый) {beige}</t>
  </si>
  <si>
    <t>80-839-14-57</t>
  </si>
  <si>
    <t>80-839-14-58</t>
  </si>
  <si>
    <t>80-839-14-59</t>
  </si>
  <si>
    <t>80-839-14-60</t>
  </si>
  <si>
    <t>80-839-14-61</t>
  </si>
  <si>
    <t>80-841-06-57</t>
  </si>
  <si>
    <t>Кепка HERMAN арт. SHINN (синий) {blue}</t>
  </si>
  <si>
    <t>80-841-06-58</t>
  </si>
  <si>
    <t>80-841-06-59</t>
  </si>
  <si>
    <t>80-841-06-60</t>
  </si>
  <si>
    <t>80-841-06-61</t>
  </si>
  <si>
    <t>80-841-08-57</t>
  </si>
  <si>
    <t>Кепка HERMAN арт. SHINN (серый) {grey}</t>
  </si>
  <si>
    <t>80-841-08-59</t>
  </si>
  <si>
    <t>80-841-08-61</t>
  </si>
  <si>
    <t>80-842-14-58</t>
  </si>
  <si>
    <t>Кепка HERMAN арт. SOMOV (коричневый) {brown}</t>
  </si>
  <si>
    <t>80-843-06-55</t>
  </si>
  <si>
    <t>Кепка HERMAN арт. SPITZ (синий / серый) {blue}</t>
  </si>
  <si>
    <t>80-843-06-56</t>
  </si>
  <si>
    <t>80-843-06-57</t>
  </si>
  <si>
    <t>80-843-06-59</t>
  </si>
  <si>
    <t>80-843-06-60</t>
  </si>
  <si>
    <t>80-843-06-61</t>
  </si>
  <si>
    <t>80-843-14-55</t>
  </si>
  <si>
    <t>Кепка HERMAN арт. SPITZ (коричневый / бежевый) {brown}</t>
  </si>
  <si>
    <t>80-843-14-58</t>
  </si>
  <si>
    <t>80-843-14-60</t>
  </si>
  <si>
    <t>80-843-14-61</t>
  </si>
  <si>
    <t>80-844-08-57</t>
  </si>
  <si>
    <t>Кепка HERMAN арт. STEELE (серый) {grey}</t>
  </si>
  <si>
    <t>80-844-08-58</t>
  </si>
  <si>
    <t>80-844-08-60</t>
  </si>
  <si>
    <t>80-844-09-57</t>
  </si>
  <si>
    <t>Кепка HERMAN арт. STEELE (черный) {black}</t>
  </si>
  <si>
    <t>80-844-09-58</t>
  </si>
  <si>
    <t>80-844-09-59</t>
  </si>
  <si>
    <t>80-844-09-60</t>
  </si>
  <si>
    <t>80-844-09-61</t>
  </si>
  <si>
    <t>80-845-08-57</t>
  </si>
  <si>
    <t>Кепка HERMAN арт. VINSON (серый) {grey}</t>
  </si>
  <si>
    <t>80-845-08-58</t>
  </si>
  <si>
    <t>80-845-08-59</t>
  </si>
  <si>
    <t>80-845-08-60</t>
  </si>
  <si>
    <t>80-845-08-61</t>
  </si>
  <si>
    <t>80-845-09-56</t>
  </si>
  <si>
    <t>Кепка HERMAN арт. VINSON (черный) {black}</t>
  </si>
  <si>
    <t>80-845-09-58</t>
  </si>
  <si>
    <t>80-845-09-59</t>
  </si>
  <si>
    <t>80-845-09-61</t>
  </si>
  <si>
    <t>80-845-18-55</t>
  </si>
  <si>
    <t>Кепка HERMAN арт. VINSON (красный) {red}</t>
  </si>
  <si>
    <t>80-845-18-59</t>
  </si>
  <si>
    <t>80-845-18-60</t>
  </si>
  <si>
    <t>80-846-09-58</t>
  </si>
  <si>
    <t>Кепка HERMAN арт. WADDEN (черный) {black}</t>
  </si>
  <si>
    <t>80-847-18-58</t>
  </si>
  <si>
    <t>Кепка HERMAN арт. WADE (красный) {red}</t>
  </si>
  <si>
    <t>80-848-08-57</t>
  </si>
  <si>
    <t>Кепка HERMAN арт. WALSH (серый) {grey}</t>
  </si>
  <si>
    <t>80-848-08-58</t>
  </si>
  <si>
    <t>80-848-08-59</t>
  </si>
  <si>
    <t>80-848-08-60</t>
  </si>
  <si>
    <t>80-849-08-58</t>
  </si>
  <si>
    <t>Кепка HERMAN арт. WEXLER (серый) {grey}</t>
  </si>
  <si>
    <t>80-855-93-00</t>
  </si>
  <si>
    <t>Перчатки HERMAN арт. FREEZE 2610 (малиновый) {raspberry}</t>
  </si>
  <si>
    <t>80-856-09-07</t>
  </si>
  <si>
    <t>Перчатки HERMAN арт. PAINTER 001 (черный) {black}</t>
  </si>
  <si>
    <t>80-857-09-65</t>
  </si>
  <si>
    <t>Перчатки HERMAN арт. PAINTER 002 (черный) {black}</t>
  </si>
  <si>
    <t>80-858-09-75</t>
  </si>
  <si>
    <t>Перчатки HERMAN арт. TECH 4612 (черный) {black}</t>
  </si>
  <si>
    <t>80-859-09-09</t>
  </si>
  <si>
    <t>Перчатки HERMAN арт. TECH 8960 (черный) {black}</t>
  </si>
  <si>
    <t>80-869-17-00</t>
  </si>
  <si>
    <t>Шапка HERMAN арт. EDMOND 051 (белый) {offwhite}</t>
  </si>
  <si>
    <t>80-870-08-00</t>
  </si>
  <si>
    <t>Шапка HERMAN арт. EDMOND 055 (серый) {grey}</t>
  </si>
  <si>
    <t>80-871-08-00</t>
  </si>
  <si>
    <t>Шапка HERMAN арт. EDMOND 057 (серый) {grey}</t>
  </si>
  <si>
    <t>80-877-14-00</t>
  </si>
  <si>
    <t>Шапка HERMAN арт. JUSTIN 8180 (коричневый) {taupe}</t>
  </si>
  <si>
    <t>80-878-34-00</t>
  </si>
  <si>
    <t>Шапка HERMAN арт. JUSTIN 8291 (розовый) {pink}</t>
  </si>
  <si>
    <t>80-879-02-00</t>
  </si>
  <si>
    <t>Шапка HERMAN арт. JUSTIN 8295 (бежевый) {beige}</t>
  </si>
  <si>
    <t>80-880-34-00</t>
  </si>
  <si>
    <t>Шапка HERMAN арт. JUSTIN 8296 (розовый) {pink}</t>
  </si>
  <si>
    <t>80-881-00-00</t>
  </si>
  <si>
    <t>Шапка HERMAN арт. JUSTIN 8302 (красный / синий) {red }</t>
  </si>
  <si>
    <t>80-883-02-00</t>
  </si>
  <si>
    <t>Шапка HERMAN арт. JUSTIN 8304 (бежевый) {yellow}</t>
  </si>
  <si>
    <t>80-884-34-00</t>
  </si>
  <si>
    <t>Шапка HERMAN арт. JUSTIN 8305 (розовый) {pink}</t>
  </si>
  <si>
    <t>80-885-02-00</t>
  </si>
  <si>
    <t>Шапка HERMAN арт. JUSTIN 8306 (бежевый) {beige}</t>
  </si>
  <si>
    <t>80-886-14-00</t>
  </si>
  <si>
    <t>Шапка HERMAN арт. JUSTIN 8307 (коричневый) {brown}</t>
  </si>
  <si>
    <t>80-887-18-00</t>
  </si>
  <si>
    <t>Шапка HERMAN арт. JUSTIN 8308 (красный) {red}</t>
  </si>
  <si>
    <t>80-888-14-00</t>
  </si>
  <si>
    <t>Шапка HERMAN арт. JUSTIN 8309 (коричневый) {brown}</t>
  </si>
  <si>
    <t>80-889-09-00</t>
  </si>
  <si>
    <t>Шапка HERMAN арт. JUSTIN 8539 (черный) {black}</t>
  </si>
  <si>
    <t>80-890-34-00</t>
  </si>
  <si>
    <t>Шапка HERMAN арт. JUSTIN 8607 (розовый) {pink}</t>
  </si>
  <si>
    <t>80-891-34-00</t>
  </si>
  <si>
    <t>Шапка HERMAN арт. JUSTIN 8610 (розовый) {pink}</t>
  </si>
  <si>
    <t>80-892-16-00</t>
  </si>
  <si>
    <t>Шапка HERMAN арт. JUSTIN 8614 (темно-синий) {navy}</t>
  </si>
  <si>
    <t>80-893-08-00</t>
  </si>
  <si>
    <t>Шапка HERMAN арт. JUSTIN 8616 (серый) {grey}</t>
  </si>
  <si>
    <t>80-894-17-00</t>
  </si>
  <si>
    <t>Шапка HERMAN арт. LOUISE 050 (белый) {white}</t>
  </si>
  <si>
    <t>80-898-14-00</t>
  </si>
  <si>
    <t>Шапка HERMAN арт. LOUISE 085 (коричневый) {brown}</t>
  </si>
  <si>
    <t>80-899-34-00</t>
  </si>
  <si>
    <t>Шапка HERMAN арт. LOUISE 090 (розовый) {pink}</t>
  </si>
  <si>
    <t>80-900-17-00</t>
  </si>
  <si>
    <t>Шапка HERMAN арт. LOUISE 091 (белый) {white}</t>
  </si>
  <si>
    <t>80-901-02-00</t>
  </si>
  <si>
    <t>Шапка HERMAN арт. MAGGY 8242 (бежевый) {beige}</t>
  </si>
  <si>
    <t>80-902-18-00</t>
  </si>
  <si>
    <t>Шапка HERMAN арт. MAGGY 8610 (красный) {red}</t>
  </si>
  <si>
    <t>80-903-14-00</t>
  </si>
  <si>
    <t>Шапка HERMAN арт. MAGGY 8614 (коричневый) {taupe}</t>
  </si>
  <si>
    <t>80-903-34-00</t>
  </si>
  <si>
    <t>Шапка HERMAN арт. MAGGY 8614 (розовый) {pink}</t>
  </si>
  <si>
    <t>80-906-13-00</t>
  </si>
  <si>
    <t>Шапка HERMAN арт. MAGGY 8627 (оранжевый) {orange}</t>
  </si>
  <si>
    <t>80-908-08-00</t>
  </si>
  <si>
    <t>Шапка HERMAN арт. SHELL D (серый) {losange}</t>
  </si>
  <si>
    <t>80-912-21-00</t>
  </si>
  <si>
    <t>Шарф HERMAN арт. CAVALIERE (синий / красный) {multicolor}</t>
  </si>
  <si>
    <t>80-915-34-00</t>
  </si>
  <si>
    <t>Шарф HERMAN арт. JUSTIN 8300 (розовый / черный) {pink}</t>
  </si>
  <si>
    <t>80-918-00-00</t>
  </si>
  <si>
    <t>Шарф HERMAN арт. LYS (белый / красный) {multicolor}</t>
  </si>
  <si>
    <t>80-920-08-00</t>
  </si>
  <si>
    <t>Шарф HERMAN арт. MAGGY 8623 (серый) {grey }</t>
  </si>
  <si>
    <t>80-921-00-00</t>
  </si>
  <si>
    <t>Шарф HERMAN арт. ORISIS (синий / голубой) {multicolor}</t>
  </si>
  <si>
    <t>80-922-35-00</t>
  </si>
  <si>
    <t>Шарф HERMAN арт. SHELL A (разноцветный) {rainbow}</t>
  </si>
  <si>
    <t>80-924-06-00</t>
  </si>
  <si>
    <t>Повязка HERMAN арт. SHELL C (синий / зеленый) {thovex}</t>
  </si>
  <si>
    <t>80-924-08-00</t>
  </si>
  <si>
    <t>Повязка HERMAN арт. SHELL C (серый) {losange}</t>
  </si>
  <si>
    <t>80-924-19-00</t>
  </si>
  <si>
    <t>Повязка HERMAN арт. SHELL C (синий / голубой) {kili}</t>
  </si>
  <si>
    <t>80-924-34-00</t>
  </si>
  <si>
    <t>Повязка HERMAN арт. SHELL C (розовый) {maze}</t>
  </si>
  <si>
    <t>80-924-41-00</t>
  </si>
  <si>
    <t>Повязка HERMAN арт. SHELL C (фиолетовый / красный) {colo}</t>
  </si>
  <si>
    <t>80-924-57-00</t>
  </si>
  <si>
    <t>Повязка HERMAN арт. SHELL C (серый / красный) {jacquard}</t>
  </si>
  <si>
    <t>80-924-72-00</t>
  </si>
  <si>
    <t>Повязка HERMAN арт. SHELL C (красный / синий) {zogg}</t>
  </si>
  <si>
    <t>80-925-08-00</t>
  </si>
  <si>
    <t>Шарф HERMAN арт. TYRA 002 (серый) {grey}</t>
  </si>
  <si>
    <t>80-927-12-55</t>
  </si>
  <si>
    <t>Шляпа HERMAN арт. DON GLOSS (бордовый) {burgundy}</t>
  </si>
  <si>
    <t>Шляпа HERMAN арт. DON VEGAS (черный) {black}</t>
  </si>
  <si>
    <t>80-931-14-57</t>
  </si>
  <si>
    <t>Шляпа HERMAN арт. MAC EYE (коричневый) {brown}</t>
  </si>
  <si>
    <t>80-931-14-59</t>
  </si>
  <si>
    <t>80-931-14-61</t>
  </si>
  <si>
    <t>80-933-06-55</t>
  </si>
  <si>
    <t>Шляпа HERMAN арт. MAC NELLA (синий) {blue}</t>
  </si>
  <si>
    <t>80-933-06-57</t>
  </si>
  <si>
    <t>80-934-08-59</t>
  </si>
  <si>
    <t>Шляпа HERMAN арт. MAC OTTO (серый) {grey}</t>
  </si>
  <si>
    <t>80-935-06-59</t>
  </si>
  <si>
    <t>Шляпа HERMAN арт. MAC RANG (синий) {blue}</t>
  </si>
  <si>
    <t>80-937-06-59</t>
  </si>
  <si>
    <t>Шляпа HERMAN арт. MAC ROSS (синий) {blue}</t>
  </si>
  <si>
    <t>80-940-03-59</t>
  </si>
  <si>
    <t>Шляпа HERMAN арт. QUEEN TOWN (оливковый) {mustard}</t>
  </si>
  <si>
    <t>80-943-06-57</t>
  </si>
  <si>
    <t>Козырек HERMAN арт. VISOR 002 (синий) {navy}</t>
  </si>
  <si>
    <t>80-946-02-57</t>
  </si>
  <si>
    <t>Кепка HERMAN арт. MORS (бежевый) {beige}</t>
  </si>
  <si>
    <t>80-947-02-59</t>
  </si>
  <si>
    <t>Кепка HERMAN арт. BRANDUR (бежевый) {tobacco}</t>
  </si>
  <si>
    <t>80-951-12-59</t>
  </si>
  <si>
    <t>Кепка HERMAN арт. AVERNAS (бордовый) {burgundy}</t>
  </si>
  <si>
    <t>80-953-19-58</t>
  </si>
  <si>
    <t>Кепка HERMAN арт. CANTABRIQUE (голубой) {blue}</t>
  </si>
  <si>
    <t>80-954-12-59</t>
  </si>
  <si>
    <t>Кепка HERMAN арт. CORAIL (бордовый) {burgundy}</t>
  </si>
  <si>
    <t>80-956-16-59</t>
  </si>
  <si>
    <t>Кепка HERMAN арт. MARTABAN (темно-синий) {navy}</t>
  </si>
  <si>
    <t>80-957-09-58</t>
  </si>
  <si>
    <t>Кепка HERMAN арт. LION (черный) {black}</t>
  </si>
  <si>
    <t>80-958-19-00</t>
  </si>
  <si>
    <t>Кепка HERMAN арт. CONDOR (голубой) {turquoise}</t>
  </si>
  <si>
    <t>80-963-12-57</t>
  </si>
  <si>
    <t>Панама HERMAN арт. LEASH (бордовый) {burgundy}</t>
  </si>
  <si>
    <t>80-965-12-57</t>
  </si>
  <si>
    <t>Панама HERMAN арт. BOOGIE (бордовый) {burgundy}</t>
  </si>
  <si>
    <t>80-967-17-00</t>
  </si>
  <si>
    <t>Шарф HERMAN арт. BRIDGE 014 (белый) {white}</t>
  </si>
  <si>
    <t>80-968-170-00</t>
  </si>
  <si>
    <t>Шарф HERMAN арт. BRIDGE 019 (оранжевый / белый) {orange}</t>
  </si>
  <si>
    <t>80-969-08-00</t>
  </si>
  <si>
    <t>Шарф HERMAN арт. BRIDGE 018 (серый) {grey}</t>
  </si>
  <si>
    <t>80-976-02-57</t>
  </si>
  <si>
    <t>Шляпа HERMAN арт. DON JO (бежевый) {beige}</t>
  </si>
  <si>
    <t>80-977-02-59</t>
  </si>
  <si>
    <t>Шляпа HERMAN арт. MAC SCOTT (бежевый) {natural}</t>
  </si>
  <si>
    <t>80-978-17-59</t>
  </si>
  <si>
    <t>Шляпа HERMAN арт. MAC ARCHER (белый) {white}</t>
  </si>
  <si>
    <t>80-979-11-59</t>
  </si>
  <si>
    <t>Шляпа HERMAN арт. MAC PAVEL (зеленый) {green}</t>
  </si>
  <si>
    <t>80-980-02-57</t>
  </si>
  <si>
    <t>Шляпа HERMAN арт. DON SISKO (бежевый) {beige}</t>
  </si>
  <si>
    <t>80-981-02-55</t>
  </si>
  <si>
    <t>Шляпа HERMAN арт. DON REESE (бежевый) {natural}</t>
  </si>
  <si>
    <t>80-983-06-59</t>
  </si>
  <si>
    <t>Шляпа HERMAN арт. MAC WARRICK (синий) {blue}</t>
  </si>
  <si>
    <t>80-984-06-59</t>
  </si>
  <si>
    <t>Шляпа HERMAN арт. MAC GRAYSON (синий) {blue}</t>
  </si>
  <si>
    <t>80-986-00-59</t>
  </si>
  <si>
    <t>Шляпа HERMAN арт. MAC KINY (черный / бежевый) {panther}</t>
  </si>
  <si>
    <t>80-987-02-59</t>
  </si>
  <si>
    <t>Шляпа HERMAN арт. MAC TARKIN (бежевый) {natural}</t>
  </si>
  <si>
    <t>80-991-19-59</t>
  </si>
  <si>
    <t>Шляпа HERMAN арт. QUEEN SYRRAN (голубой) {blue}</t>
  </si>
  <si>
    <t>80-992-34-57</t>
  </si>
  <si>
    <t>Шляпа HERMAN арт. QUEEN AMA (розовый) {pink}</t>
  </si>
  <si>
    <t>80-993-09-00</t>
  </si>
  <si>
    <t>Балаклава HERMAN арт. TECH 4208 (черный) {black}</t>
  </si>
  <si>
    <t>80-995-08-58</t>
  </si>
  <si>
    <t>Кепка HERMAN арт. ADVANCER 006 (серый) {blue}</t>
  </si>
  <si>
    <t>80-995-14-58</t>
  </si>
  <si>
    <t>Кепка HERMAN арт. ADVANCER 006 (коричневый) {orange}</t>
  </si>
  <si>
    <t>Кепка HERMAN арт. DARWIN (синий / серый) {blue}</t>
  </si>
  <si>
    <t>80-996-00-58</t>
  </si>
  <si>
    <t>80-996-00-59</t>
  </si>
  <si>
    <t>80-996-00-60</t>
  </si>
  <si>
    <t>80-996-00-61</t>
  </si>
  <si>
    <t>80-996-27-57</t>
  </si>
  <si>
    <t>Кепка HERMAN арт. DARWIN (коричневый / зеленый) {brown}</t>
  </si>
  <si>
    <t>80-996-27-58</t>
  </si>
  <si>
    <t>80-996-27-60</t>
  </si>
  <si>
    <t>80-997-09-57</t>
  </si>
  <si>
    <t>Кепка HERMAN арт. DUKE 8 (черный) {black}</t>
  </si>
  <si>
    <t>80-997-09-58</t>
  </si>
  <si>
    <t>80-997-09-59</t>
  </si>
  <si>
    <t>80-997-09-60</t>
  </si>
  <si>
    <t>80-997-09-61</t>
  </si>
  <si>
    <t>80-997-13-58</t>
  </si>
  <si>
    <t>Кепка HERMAN арт. DUKE 8 (рыжий) {cognac}</t>
  </si>
  <si>
    <t>80-997-13-59</t>
  </si>
  <si>
    <t>80-997-13-60</t>
  </si>
  <si>
    <t>80-997-13-61</t>
  </si>
  <si>
    <t>80-997-14-57</t>
  </si>
  <si>
    <t>Кепка HERMAN арт. DUKE 8 (коричневый) {brown}</t>
  </si>
  <si>
    <t>80-997-14-58</t>
  </si>
  <si>
    <t>80-997-14-59</t>
  </si>
  <si>
    <t>80-997-14-60</t>
  </si>
  <si>
    <t>80-998-09-57</t>
  </si>
  <si>
    <t>Кепка HERMAN арт. DUKE SIX (черный) {black}</t>
  </si>
  <si>
    <t>80-998-09-58</t>
  </si>
  <si>
    <t>80-998-09-59</t>
  </si>
  <si>
    <t>80-998-09-60</t>
  </si>
  <si>
    <t>80-998-09-61</t>
  </si>
  <si>
    <t>80-998-13-57</t>
  </si>
  <si>
    <t>Кепка HERMAN арт. DUKE SIX (рыжий) {cognac}</t>
  </si>
  <si>
    <t>80-998-13-58</t>
  </si>
  <si>
    <t>80-998-13-59</t>
  </si>
  <si>
    <t>80-998-13-60</t>
  </si>
  <si>
    <t>80-998-13-61</t>
  </si>
  <si>
    <t>80-998-14-57</t>
  </si>
  <si>
    <t>Кепка HERMAN арт. DUKE SIX (коричневый) {brown}</t>
  </si>
  <si>
    <t>80-998-14-58</t>
  </si>
  <si>
    <t>80-998-14-59</t>
  </si>
  <si>
    <t>80-998-14-60</t>
  </si>
  <si>
    <t>80-999-06-55</t>
  </si>
  <si>
    <t>Кепка HERMAN арт. HILL (синий) {blue}</t>
  </si>
  <si>
    <t>80-999-06-56</t>
  </si>
  <si>
    <t>80-999-06-58</t>
  </si>
  <si>
    <t>80-999-06-59</t>
  </si>
  <si>
    <t>80-999-06-60</t>
  </si>
  <si>
    <t>80-999-06-61</t>
  </si>
  <si>
    <t>80-999-08-55</t>
  </si>
  <si>
    <t>Кепка HERMAN арт. HILL (серый) {grey}</t>
  </si>
  <si>
    <t>80-999-08-57</t>
  </si>
  <si>
    <t>80-999-08-58</t>
  </si>
  <si>
    <t>80-999-08-59</t>
  </si>
  <si>
    <t>80-999-08-60</t>
  </si>
  <si>
    <t>80-999-08-61</t>
  </si>
  <si>
    <t>Кепка HERMAN арт. HILL (коричневый) {brown}</t>
  </si>
  <si>
    <t>80-999-14-58</t>
  </si>
  <si>
    <t>80-999-14-60</t>
  </si>
  <si>
    <t>81-001-13-55</t>
  </si>
  <si>
    <t>Кепка HERMAN арт. RUTFORD (оранжевый) {orange}</t>
  </si>
  <si>
    <t>81-002-09-55</t>
  </si>
  <si>
    <t>Панама HERMAN арт. DON PIERRO (черный) {black}</t>
  </si>
  <si>
    <t>81-002-09-57</t>
  </si>
  <si>
    <t>81-002-09-59</t>
  </si>
  <si>
    <t>81-003-09-57</t>
  </si>
  <si>
    <t>Шляпа HERMAN арт. DON HAWK (черный) {black}</t>
  </si>
  <si>
    <t>81-003-09-59</t>
  </si>
  <si>
    <t>81-003-09-61</t>
  </si>
  <si>
    <t>81-004-08-57</t>
  </si>
  <si>
    <t>Шляпа HERMAN арт. MAC CARTHY (серый) {charcoal}</t>
  </si>
  <si>
    <t>81-004-08-59</t>
  </si>
  <si>
    <t>81-004-08-61</t>
  </si>
  <si>
    <t>81-004-09-57</t>
  </si>
  <si>
    <t>Шляпа HERMAN арт. MAC CARTHY (черный) {black}</t>
  </si>
  <si>
    <t>81-004-09-59</t>
  </si>
  <si>
    <t>81-004-09-61</t>
  </si>
  <si>
    <t>81-004-14-57</t>
  </si>
  <si>
    <t>Шляпа HERMAN арт. MAC CARTHY (коричневый) {brown}</t>
  </si>
  <si>
    <t>81-004-14-59</t>
  </si>
  <si>
    <t>81-004-14-61</t>
  </si>
  <si>
    <t>81-005-08-56</t>
  </si>
  <si>
    <t>Шляпа HERMAN арт. MAC LYS (серый) {grey}</t>
  </si>
  <si>
    <t>81-005-08-58</t>
  </si>
  <si>
    <t>81-005-34-56</t>
  </si>
  <si>
    <t>Шляпа HERMAN арт. MAC LYS (розовый) {pink}</t>
  </si>
  <si>
    <t>AVERNAS</t>
  </si>
  <si>
    <t>BOXER PATCH</t>
  </si>
  <si>
    <t>BRANDUR</t>
  </si>
  <si>
    <t>CANTABRIQUE</t>
  </si>
  <si>
    <t>CONDOR</t>
  </si>
  <si>
    <t>CORAIL</t>
  </si>
  <si>
    <t>DISPATCH W16001</t>
  </si>
  <si>
    <t>LION</t>
  </si>
  <si>
    <t>MARTABAN</t>
  </si>
  <si>
    <t>MORS</t>
  </si>
  <si>
    <t>VISOR 002</t>
  </si>
  <si>
    <t>BOOGIE</t>
  </si>
  <si>
    <t>BUCKET 008</t>
  </si>
  <si>
    <t>LEASH</t>
  </si>
  <si>
    <t>BRIDGE 014</t>
  </si>
  <si>
    <t>BRIDGE 018</t>
  </si>
  <si>
    <t>BRIDGE 019</t>
  </si>
  <si>
    <t>DON SISKO</t>
  </si>
  <si>
    <t>MAC ARCHER</t>
  </si>
  <si>
    <t>MAC GRAYSON</t>
  </si>
  <si>
    <t>MAC KINY</t>
  </si>
  <si>
    <t>MAC PAVEL</t>
  </si>
  <si>
    <t>MAC SCOTT</t>
  </si>
  <si>
    <t>MAC TARKIN</t>
  </si>
  <si>
    <t>MAC WARRICK</t>
  </si>
  <si>
    <t>QUEEN AMA</t>
  </si>
  <si>
    <t>QUEEN CRUISE</t>
  </si>
  <si>
    <t>QUEEN PIA</t>
  </si>
  <si>
    <t>QUEEN SYRRAN</t>
  </si>
  <si>
    <t>Модель</t>
  </si>
  <si>
    <t>ZAMAN</t>
  </si>
  <si>
    <t>JANSSON</t>
  </si>
  <si>
    <t>ARGUS</t>
  </si>
  <si>
    <t>KOVAC</t>
  </si>
  <si>
    <t>KING</t>
  </si>
  <si>
    <t>MACIS</t>
  </si>
  <si>
    <t>BELMONTE</t>
  </si>
  <si>
    <t>BAFFIN</t>
  </si>
  <si>
    <t>FERRER</t>
  </si>
  <si>
    <t>MAC COY</t>
  </si>
  <si>
    <t>MAC KINK</t>
  </si>
  <si>
    <t>MAC HINA</t>
  </si>
  <si>
    <t>EDMOND 088</t>
  </si>
  <si>
    <t>LOUISE 110</t>
  </si>
  <si>
    <t>LOUISE 124</t>
  </si>
  <si>
    <t>JUSTIN 8634</t>
  </si>
  <si>
    <t>LOUISE 121</t>
  </si>
  <si>
    <t>GREEDY</t>
  </si>
  <si>
    <t>SAMARA</t>
  </si>
  <si>
    <t>Fabric</t>
  </si>
  <si>
    <t>70% Wool - 30% Polyamid</t>
  </si>
  <si>
    <t>100% Cotton</t>
  </si>
  <si>
    <t>100% Virgin Wool</t>
  </si>
  <si>
    <t>Distr Price</t>
  </si>
  <si>
    <t>CO</t>
  </si>
  <si>
    <t>Italy</t>
  </si>
  <si>
    <t>100% Leather</t>
  </si>
  <si>
    <t>China</t>
  </si>
  <si>
    <t>SCOTIA</t>
  </si>
  <si>
    <t>100% Wool</t>
  </si>
  <si>
    <t>50% Wool - 50% Polyester</t>
  </si>
  <si>
    <t>50% Wool - 40% Polyester - 10% Cotton</t>
  </si>
  <si>
    <t>PUFFIN</t>
  </si>
  <si>
    <t>25% Wool - 35% Polyester - 40% Acrylic</t>
  </si>
  <si>
    <t>100% Polyurethan</t>
  </si>
  <si>
    <t>FALUNS</t>
  </si>
  <si>
    <t>LIGURE</t>
  </si>
  <si>
    <t>30% Wool - 70% Polyester</t>
  </si>
  <si>
    <t>100% Polyester</t>
  </si>
  <si>
    <t>SULU</t>
  </si>
  <si>
    <t>5% Wool - 95% Polyester</t>
  </si>
  <si>
    <t>панама</t>
  </si>
  <si>
    <t>100% Wool Felt</t>
  </si>
  <si>
    <t>camel</t>
  </si>
  <si>
    <t>MAC LORCA</t>
  </si>
  <si>
    <t>MAC TUCKER</t>
  </si>
  <si>
    <t>MAC UGO</t>
  </si>
  <si>
    <t>100% Acrylic</t>
  </si>
  <si>
    <t>Poland</t>
  </si>
  <si>
    <t>ANISTON</t>
  </si>
  <si>
    <t>AQUARELLE</t>
  </si>
  <si>
    <t>ARIZONA</t>
  </si>
  <si>
    <t>AUSTRALIAN</t>
  </si>
  <si>
    <t>NEVADA</t>
  </si>
  <si>
    <t>NEWTOWN</t>
  </si>
  <si>
    <t>BALLERINE</t>
  </si>
  <si>
    <t>NORRIS</t>
  </si>
  <si>
    <t>BEVERLY</t>
  </si>
  <si>
    <t>OMAR</t>
  </si>
  <si>
    <t>BRUCE</t>
  </si>
  <si>
    <t>JUSTIN 8317</t>
  </si>
  <si>
    <t>BURTON</t>
  </si>
  <si>
    <t>CAMBER</t>
  </si>
  <si>
    <t>JUSTIN 8633</t>
  </si>
  <si>
    <t>PRUSSE</t>
  </si>
  <si>
    <t>CHASTAIN</t>
  </si>
  <si>
    <t>COLORADO</t>
  </si>
  <si>
    <t>KING OTTO</t>
  </si>
  <si>
    <t>DAKOTA</t>
  </si>
  <si>
    <t>RACHEL</t>
  </si>
  <si>
    <t>ROCKY</t>
  </si>
  <si>
    <t>SCOTTISH</t>
  </si>
  <si>
    <t>SEAL</t>
  </si>
  <si>
    <t>DRIVER 006</t>
  </si>
  <si>
    <t>DRIVER 007</t>
  </si>
  <si>
    <t>STANISLAS</t>
  </si>
  <si>
    <t>LOUISE 102</t>
  </si>
  <si>
    <t>LOUISE 105</t>
  </si>
  <si>
    <t>STERLING</t>
  </si>
  <si>
    <t>ED-088</t>
  </si>
  <si>
    <t>LOUISE 106</t>
  </si>
  <si>
    <t>STONE</t>
  </si>
  <si>
    <t>STONE OTTO</t>
  </si>
  <si>
    <t>LOUISE 116</t>
  </si>
  <si>
    <t>LOUISE 125</t>
  </si>
  <si>
    <t>EDMOND 089</t>
  </si>
  <si>
    <t>EDMOND 110</t>
  </si>
  <si>
    <t>EDMOND 111</t>
  </si>
  <si>
    <t>EDMOND 112</t>
  </si>
  <si>
    <t>EDMOND 113</t>
  </si>
  <si>
    <t>FOSTER</t>
  </si>
  <si>
    <t>MAC PORTER</t>
  </si>
  <si>
    <t>TEDDY</t>
  </si>
  <si>
    <t>TELLER</t>
  </si>
  <si>
    <t>VERSAILLE</t>
  </si>
  <si>
    <t>GARBO 010</t>
  </si>
  <si>
    <t>WARWICK</t>
  </si>
  <si>
    <t>GLORIA</t>
  </si>
  <si>
    <t>WHALES</t>
  </si>
  <si>
    <t>WILLIS</t>
  </si>
  <si>
    <t>WINSLET</t>
  </si>
  <si>
    <t>HARTLEY</t>
  </si>
  <si>
    <t>HAUSSMAN</t>
  </si>
  <si>
    <t>ZLATAN</t>
  </si>
  <si>
    <t xml:space="preserve">LO-105 </t>
  </si>
  <si>
    <t xml:space="preserve">LYS </t>
  </si>
  <si>
    <t>MONSTER 1</t>
  </si>
  <si>
    <t>MONSTER 2</t>
  </si>
  <si>
    <t>POMKEY 2</t>
  </si>
  <si>
    <t>POMKEY 3</t>
  </si>
  <si>
    <t>PULSE 10</t>
  </si>
  <si>
    <t>Price</t>
  </si>
  <si>
    <t>Stockman</t>
  </si>
  <si>
    <t>80-049-06-61</t>
  </si>
  <si>
    <t>80-095-09-56</t>
  </si>
  <si>
    <t>80-095-09-58</t>
  </si>
  <si>
    <t>80-095-09-60</t>
  </si>
  <si>
    <t>80-095-13-60</t>
  </si>
  <si>
    <t>Бейсболка HERMAN арт. CONQUEST KING (рыжий) {cognac}</t>
  </si>
  <si>
    <t>80-095-13-61</t>
  </si>
  <si>
    <t>80-095-15-55</t>
  </si>
  <si>
    <t>80-095-15-57</t>
  </si>
  <si>
    <t>80-095-15-60</t>
  </si>
  <si>
    <t>80-181-08-55</t>
  </si>
  <si>
    <t>80-181-16-55</t>
  </si>
  <si>
    <t>80-181-16-56</t>
  </si>
  <si>
    <t>80-228-17-57</t>
  </si>
  <si>
    <t>Шапка HERMAN арт. KOLOGRIV (белый) {offwhite}</t>
  </si>
  <si>
    <t>80-251-02-55</t>
  </si>
  <si>
    <t>Шляпа HERMAN арт. O GOLDWIN (песочный) {camel}</t>
  </si>
  <si>
    <t>80-251-02-57</t>
  </si>
  <si>
    <t>80-251-02-59</t>
  </si>
  <si>
    <t>80-251-08-55</t>
  </si>
  <si>
    <t>Шляпа HERMAN арт. O GOLDWIN (серый) {grey}</t>
  </si>
  <si>
    <t>80-251-08-57</t>
  </si>
  <si>
    <t>80-251-08-59</t>
  </si>
  <si>
    <t>80-251-09-55</t>
  </si>
  <si>
    <t>Шляпа HERMAN арт. O GOLDWIN (черный) {black}</t>
  </si>
  <si>
    <t>80-251-09-57</t>
  </si>
  <si>
    <t>80-251-09-59</t>
  </si>
  <si>
    <t>80-251-09-61</t>
  </si>
  <si>
    <t>80-251-11-55</t>
  </si>
  <si>
    <t>Шляпа HERMAN арт. O GOLDWIN (зеленый) {green}</t>
  </si>
  <si>
    <t>80-251-11-57</t>
  </si>
  <si>
    <t>80-251-11-59</t>
  </si>
  <si>
    <t>80-251-13-57</t>
  </si>
  <si>
    <t>80-251-13-59</t>
  </si>
  <si>
    <t>80-251-14-55</t>
  </si>
  <si>
    <t>80-251-14-57</t>
  </si>
  <si>
    <t>80-251-16-55</t>
  </si>
  <si>
    <t>Шляпа HERMAN арт. O GOLDWIN (темно-синий) {navy}</t>
  </si>
  <si>
    <t>80-251-16-57</t>
  </si>
  <si>
    <t>80-251-16-59</t>
  </si>
  <si>
    <t>80-251-20-55</t>
  </si>
  <si>
    <t>Шляпа HERMAN арт. O GOLDWIN (желтый) {yellow}</t>
  </si>
  <si>
    <t>80-251-20-57</t>
  </si>
  <si>
    <t>80-275-06-60</t>
  </si>
  <si>
    <t>80-282-11-59</t>
  </si>
  <si>
    <t>Кепка HERMAN арт. RANGE S1704 (зеленый) {green}</t>
  </si>
  <si>
    <t>80-335-17-00</t>
  </si>
  <si>
    <t>Шапка HERMAN арт. LOUISE 022 (белый) {white}</t>
  </si>
  <si>
    <t>80-365-41-56</t>
  </si>
  <si>
    <t>80-369-05-57</t>
  </si>
  <si>
    <t>80-369-06-55</t>
  </si>
  <si>
    <t>Шляпа HERMAN арт. MAC SOFT (синий) {blue}</t>
  </si>
  <si>
    <t>80-369-06-57</t>
  </si>
  <si>
    <t>80-369-06-59</t>
  </si>
  <si>
    <t>80-369-08-55</t>
  </si>
  <si>
    <t>80-369-50-55</t>
  </si>
  <si>
    <t>Шляпа HERMAN арт. MAC SOFT (белый / серый) {beige}</t>
  </si>
  <si>
    <t>80-369-50-57</t>
  </si>
  <si>
    <t>80-369-50-59</t>
  </si>
  <si>
    <t>80-373-06-55</t>
  </si>
  <si>
    <t>Кепка HERMAN арт. USURPER S1810 (синий) {blue}</t>
  </si>
  <si>
    <t>80-397-02-59</t>
  </si>
  <si>
    <t>80-398-08-57</t>
  </si>
  <si>
    <t>80-504-17-00</t>
  </si>
  <si>
    <t>Шарф HERMAN арт. B-4300 (белый) {offwhite}</t>
  </si>
  <si>
    <t>80-511-01-00</t>
  </si>
  <si>
    <t>Шарф HERMAN арт. MAGGY 8527 (светло-серый) {pearl}</t>
  </si>
  <si>
    <t>80-511-17-00</t>
  </si>
  <si>
    <t>Шарф HERMAN арт. MAGGY 8527 (белый) {offwhite}</t>
  </si>
  <si>
    <t>80-532-06-57</t>
  </si>
  <si>
    <t>80-552-08-00</t>
  </si>
  <si>
    <t>Повязка HERMAN арт. INGA (серый) {grey}</t>
  </si>
  <si>
    <t>80-552-09-00</t>
  </si>
  <si>
    <t>Повязка HERMAN арт. INGA (черный) {black}</t>
  </si>
  <si>
    <t>80-574-09-00</t>
  </si>
  <si>
    <t>Шапка HERMAN арт. MAGGY 8137 (черный) {black}</t>
  </si>
  <si>
    <t>80-599-09-59</t>
  </si>
  <si>
    <t>Шляпа HERMAN арт. MAC MILLAN (черный) {black}</t>
  </si>
  <si>
    <t>80-602-06-61</t>
  </si>
  <si>
    <t>80-602-11-59</t>
  </si>
  <si>
    <t>80-604-11-55</t>
  </si>
  <si>
    <t>80-623-09-00</t>
  </si>
  <si>
    <t>Шапка HERMAN арт. MERYL 002 (черный) {black}</t>
  </si>
  <si>
    <t>80-629-35-59</t>
  </si>
  <si>
    <t>Кепка HERMAN арт. BOXER 001 (разноцветный) {patchwork}</t>
  </si>
  <si>
    <t>80-633-08-58</t>
  </si>
  <si>
    <t>80-633-08-60</t>
  </si>
  <si>
    <t>80-634-14-59</t>
  </si>
  <si>
    <t>80-636-14-58</t>
  </si>
  <si>
    <t>Кепка HERMAN арт. RANGE 010 (коричневый) {brown}</t>
  </si>
  <si>
    <t>80-642-17-00</t>
  </si>
  <si>
    <t>Подтяжки HERMAN арт. TRIGGER 011 (белый) {white}</t>
  </si>
  <si>
    <t>80-672-19-57</t>
  </si>
  <si>
    <t>80-676-06-58</t>
  </si>
  <si>
    <t>Кепка HERMAN арт. ADVANCER 017 (синий) {blue}</t>
  </si>
  <si>
    <t>80-681-06-59</t>
  </si>
  <si>
    <t>80-697-08-57</t>
  </si>
  <si>
    <t>Кепка HERMAN арт. RANGE 033 (серый) {grey}</t>
  </si>
  <si>
    <t>80-700-19-55</t>
  </si>
  <si>
    <t>80-744-72-55</t>
  </si>
  <si>
    <t>80-776-18-55</t>
  </si>
  <si>
    <t>Панама HERMAN арт. RIVIERA 003 (красный) {red}</t>
  </si>
  <si>
    <t>80-795-16-58</t>
  </si>
  <si>
    <t>Бейсболка HERMAN арт. DJE (темно-синий) {navy}</t>
  </si>
  <si>
    <t>80-814-05-57</t>
  </si>
  <si>
    <t>Кепка HERMAN арт. DUKE SIX-S (темно-серый) {dark grey}</t>
  </si>
  <si>
    <t>80-814-05-58</t>
  </si>
  <si>
    <t>80-814-05-59</t>
  </si>
  <si>
    <t>80-814-05-60</t>
  </si>
  <si>
    <t>80-814-05-61</t>
  </si>
  <si>
    <t>80-814-09-56</t>
  </si>
  <si>
    <t>80-814-13-56</t>
  </si>
  <si>
    <t>Кепка HERMAN арт. DUKE SIX-S (рыжий) {cognac}</t>
  </si>
  <si>
    <t>80-814-13-57</t>
  </si>
  <si>
    <t>80-814-13-58</t>
  </si>
  <si>
    <t>80-814-13-59</t>
  </si>
  <si>
    <t>80-814-13-60</t>
  </si>
  <si>
    <t>80-814-13-61</t>
  </si>
  <si>
    <t>80-814-14-56</t>
  </si>
  <si>
    <t>80-814-14-57</t>
  </si>
  <si>
    <t>80-814-14-58</t>
  </si>
  <si>
    <t>80-814-14-61</t>
  </si>
  <si>
    <t>80-814-14-63</t>
  </si>
  <si>
    <t>80-815-09-55</t>
  </si>
  <si>
    <t>Кепка HERMAN арт. FELTAR (черный) {black}</t>
  </si>
  <si>
    <t>80-815-09-57</t>
  </si>
  <si>
    <t>80-815-09-59</t>
  </si>
  <si>
    <t>80-816-13-59</t>
  </si>
  <si>
    <t>80-816-13-60</t>
  </si>
  <si>
    <t>80-819-14-59</t>
  </si>
  <si>
    <t>Кепка HERMAN арт. GIBRALTAR (коричневый) {brown}</t>
  </si>
  <si>
    <t>80-819-14-61</t>
  </si>
  <si>
    <t>80-820-16-57</t>
  </si>
  <si>
    <t>80-821-08-55</t>
  </si>
  <si>
    <t>80-821-08-56</t>
  </si>
  <si>
    <t>80-821-15-55</t>
  </si>
  <si>
    <t>80-829-09-56</t>
  </si>
  <si>
    <t>80-829-13-57</t>
  </si>
  <si>
    <t>Кепка HERMAN арт. KING QUATTRO (рыжий) {cognac}</t>
  </si>
  <si>
    <t>80-829-13-58</t>
  </si>
  <si>
    <t>80-829-13-59</t>
  </si>
  <si>
    <t>80-829-13-61</t>
  </si>
  <si>
    <t>80-829-13-62</t>
  </si>
  <si>
    <t>80-829-91-57</t>
  </si>
  <si>
    <t>Кепка HERMAN арт. KING QUATTRO (темно-коричневый) {brown}</t>
  </si>
  <si>
    <t>80-829-91-58</t>
  </si>
  <si>
    <t>80-829-91-59</t>
  </si>
  <si>
    <t>80-829-91-60</t>
  </si>
  <si>
    <t>80-829-91-61</t>
  </si>
  <si>
    <t>80-831-06-55</t>
  </si>
  <si>
    <t>80-831-06-56</t>
  </si>
  <si>
    <t>80-831-35-55</t>
  </si>
  <si>
    <t>80-831-35-56</t>
  </si>
  <si>
    <t>80-839-14-55</t>
  </si>
  <si>
    <t>80-844-08-55</t>
  </si>
  <si>
    <t>80-844-08-56</t>
  </si>
  <si>
    <t>80-844-08-59</t>
  </si>
  <si>
    <t>80-844-08-61</t>
  </si>
  <si>
    <t>80-844-09-55</t>
  </si>
  <si>
    <t>80-844-09-56</t>
  </si>
  <si>
    <t>80-844-16-55</t>
  </si>
  <si>
    <t>Кепка HERMAN арт. STEELE (темно-синий) {blue}</t>
  </si>
  <si>
    <t>80-844-16-56</t>
  </si>
  <si>
    <t>80-844-16-57</t>
  </si>
  <si>
    <t>80-844-16-58</t>
  </si>
  <si>
    <t>80-844-16-59</t>
  </si>
  <si>
    <t>80-844-16-60</t>
  </si>
  <si>
    <t>80-844-16-61</t>
  </si>
  <si>
    <t>80-929-09-59</t>
  </si>
  <si>
    <t>80-938-05-55</t>
  </si>
  <si>
    <t>Шляпа HERMAN арт. MAC SOFT VINTAGE (темно-серый) {dark grey}</t>
  </si>
  <si>
    <t>80-938-05-57</t>
  </si>
  <si>
    <t>80-938-05-59</t>
  </si>
  <si>
    <t>80-938-14-55</t>
  </si>
  <si>
    <t>Шляпа HERMAN арт. MAC SOFT VINTAGE (коричневый) {brown}</t>
  </si>
  <si>
    <t>80-938-14-57</t>
  </si>
  <si>
    <t>80-938-14-59</t>
  </si>
  <si>
    <t>80-998-14-61</t>
  </si>
  <si>
    <t>80-999-06-63</t>
  </si>
  <si>
    <t>81-002-03-55</t>
  </si>
  <si>
    <t>Панама HERMAN арт. DON PIERRO (оливковый) {taupe}</t>
  </si>
  <si>
    <t>81-002-03-57</t>
  </si>
  <si>
    <t>81-002-03-59</t>
  </si>
  <si>
    <t>81-002-03-61</t>
  </si>
  <si>
    <t>81-003-09-55</t>
  </si>
  <si>
    <t>81-004-08-55</t>
  </si>
  <si>
    <t>81-004-09-55</t>
  </si>
  <si>
    <t>81-007-09-55</t>
  </si>
  <si>
    <t>Панама HERMAN арт. MAC UGO (черный) {black}</t>
  </si>
  <si>
    <t>81-007-09-57</t>
  </si>
  <si>
    <t>81-007-09-59</t>
  </si>
  <si>
    <t>81-007-09-61</t>
  </si>
  <si>
    <t>81-007-14-55</t>
  </si>
  <si>
    <t>Панама HERMAN арт. MAC UGO (коричневый) {brown}</t>
  </si>
  <si>
    <t>81-007-14-57</t>
  </si>
  <si>
    <t>81-007-14-59</t>
  </si>
  <si>
    <t>81-007-14-61</t>
  </si>
  <si>
    <t>81-008-09-57</t>
  </si>
  <si>
    <t>Шляпа HERMAN арт. MAC HAWK (черный) {black}</t>
  </si>
  <si>
    <t>81-008-09-59</t>
  </si>
  <si>
    <t>81-008-09-61</t>
  </si>
  <si>
    <t>81-009-02-55</t>
  </si>
  <si>
    <t>Шляпа HERMAN арт. MAC ORLAN (бежевый) {taupe}</t>
  </si>
  <si>
    <t>81-009-02-57</t>
  </si>
  <si>
    <t>81-009-02-59</t>
  </si>
  <si>
    <t>81-009-02-61</t>
  </si>
  <si>
    <t>81-009-14-55</t>
  </si>
  <si>
    <t>Шляпа HERMAN арт. MAC ORLAN (коричневый) {brown}</t>
  </si>
  <si>
    <t>81-009-14-57</t>
  </si>
  <si>
    <t>81-009-14-59</t>
  </si>
  <si>
    <t>81-009-14-61</t>
  </si>
  <si>
    <t>81-010-06-55</t>
  </si>
  <si>
    <t>Кепка HERMAN арт. ARGUS (синий) {blue}</t>
  </si>
  <si>
    <t>81-010-06-56</t>
  </si>
  <si>
    <t>81-010-06-57</t>
  </si>
  <si>
    <t>81-010-06-58</t>
  </si>
  <si>
    <t>81-010-06-59</t>
  </si>
  <si>
    <t>81-010-06-60</t>
  </si>
  <si>
    <t>81-010-06-61</t>
  </si>
  <si>
    <t>81-010-09-55</t>
  </si>
  <si>
    <t>Кепка HERMAN арт. ARGUS (черный) {black}</t>
  </si>
  <si>
    <t>81-010-09-56</t>
  </si>
  <si>
    <t>81-010-09-57</t>
  </si>
  <si>
    <t>81-010-09-58</t>
  </si>
  <si>
    <t>81-010-09-59</t>
  </si>
  <si>
    <t>81-010-09-61</t>
  </si>
  <si>
    <t>81-011-06-55</t>
  </si>
  <si>
    <t>Кепка HERMAN арт. BELMONTE (синий) {blue}</t>
  </si>
  <si>
    <t>81-011-06-56</t>
  </si>
  <si>
    <t>81-011-06-57</t>
  </si>
  <si>
    <t>81-011-06-59</t>
  </si>
  <si>
    <t>81-011-06-61</t>
  </si>
  <si>
    <t>81-012-06-55</t>
  </si>
  <si>
    <t>Кепка HERMAN арт. FERRER (синий) {blue}</t>
  </si>
  <si>
    <t>81-012-06-56</t>
  </si>
  <si>
    <t>81-012-06-57</t>
  </si>
  <si>
    <t>81-012-06-58</t>
  </si>
  <si>
    <t>81-012-06-59</t>
  </si>
  <si>
    <t>81-012-06-60</t>
  </si>
  <si>
    <t>81-012-06-61</t>
  </si>
  <si>
    <t>81-012-09-55</t>
  </si>
  <si>
    <t>Кепка HERMAN арт. FERRER (черный) {black}</t>
  </si>
  <si>
    <t>81-012-09-56</t>
  </si>
  <si>
    <t>81-012-09-57</t>
  </si>
  <si>
    <t>81-012-09-58</t>
  </si>
  <si>
    <t>81-012-09-59</t>
  </si>
  <si>
    <t>81-012-09-60</t>
  </si>
  <si>
    <t>81-012-09-61</t>
  </si>
  <si>
    <t>81-012-11-55</t>
  </si>
  <si>
    <t>Кепка HERMAN арт. FERRER (зеленый) {green}</t>
  </si>
  <si>
    <t>81-012-11-56</t>
  </si>
  <si>
    <t>81-012-11-57</t>
  </si>
  <si>
    <t>81-012-11-58</t>
  </si>
  <si>
    <t>81-012-11-59</t>
  </si>
  <si>
    <t>81-012-11-60</t>
  </si>
  <si>
    <t>81-012-11-61</t>
  </si>
  <si>
    <t>81-013-14-55</t>
  </si>
  <si>
    <t>Кепка HERMAN арт. GREEDY (коричневый) {brown}</t>
  </si>
  <si>
    <t>81-013-14-56</t>
  </si>
  <si>
    <t>81-013-14-57</t>
  </si>
  <si>
    <t>81-013-14-58</t>
  </si>
  <si>
    <t>81-013-14-59</t>
  </si>
  <si>
    <t>81-013-14-60</t>
  </si>
  <si>
    <t>81-013-14-61</t>
  </si>
  <si>
    <t>81-013-14-62</t>
  </si>
  <si>
    <t>81-014-02-55</t>
  </si>
  <si>
    <t>Кепка HERMAN арт. JANSSON (бежевый) {beige}</t>
  </si>
  <si>
    <t>81-014-02-57</t>
  </si>
  <si>
    <t>81-014-02-59</t>
  </si>
  <si>
    <t>81-014-02-61</t>
  </si>
  <si>
    <t>81-014-09-55</t>
  </si>
  <si>
    <t>Кепка HERMAN арт. JANSSON (черный) {black}</t>
  </si>
  <si>
    <t>81-014-09-57</t>
  </si>
  <si>
    <t>81-014-09-59</t>
  </si>
  <si>
    <t>81-014-09-61</t>
  </si>
  <si>
    <t>81-014-11-55</t>
  </si>
  <si>
    <t>Кепка HERMAN арт. JANSSON (зеленый) {green}</t>
  </si>
  <si>
    <t>81-014-11-57</t>
  </si>
  <si>
    <t>81-014-11-59</t>
  </si>
  <si>
    <t>81-014-11-61</t>
  </si>
  <si>
    <t>81-015-02-55</t>
  </si>
  <si>
    <t>Кепка HERMAN арт. KOVAC (бежевый) {beige}</t>
  </si>
  <si>
    <t>81-015-02-57</t>
  </si>
  <si>
    <t>81-015-02-59</t>
  </si>
  <si>
    <t>81-015-09-55</t>
  </si>
  <si>
    <t>Кепка HERMAN арт. KOVAC (черный) {black}</t>
  </si>
  <si>
    <t>81-015-09-57</t>
  </si>
  <si>
    <t>81-015-16-55</t>
  </si>
  <si>
    <t>Кепка HERMAN арт. KOVAC (темно-синий) {navy}</t>
  </si>
  <si>
    <t>81-015-16-57</t>
  </si>
  <si>
    <t>81-016-02-55</t>
  </si>
  <si>
    <t>Кепка HERMAN арт. LIGURE (бежевый) {beige}</t>
  </si>
  <si>
    <t>81-016-02-57</t>
  </si>
  <si>
    <t>81-016-02-59</t>
  </si>
  <si>
    <t>81-016-02-61</t>
  </si>
  <si>
    <t>81-016-08-55</t>
  </si>
  <si>
    <t>Кепка HERMAN арт. LIGURE (серый) {grey}</t>
  </si>
  <si>
    <t>81-016-08-57</t>
  </si>
  <si>
    <t>81-016-08-59</t>
  </si>
  <si>
    <t>81-016-08-61</t>
  </si>
  <si>
    <t>81-017-06-56</t>
  </si>
  <si>
    <t>Кепка HERMAN арт. MACIS (синий) {blue}</t>
  </si>
  <si>
    <t>81-017-06-57</t>
  </si>
  <si>
    <t>81-017-06-58</t>
  </si>
  <si>
    <t>81-017-06-59</t>
  </si>
  <si>
    <t>81-017-06-61</t>
  </si>
  <si>
    <t>81-017-11-57</t>
  </si>
  <si>
    <t>Кепка HERMAN арт. MACIS (зеленый) {green}</t>
  </si>
  <si>
    <t>81-017-11-59</t>
  </si>
  <si>
    <t>81-017-11-61</t>
  </si>
  <si>
    <t>81-018-02-55</t>
  </si>
  <si>
    <t>Кепка HERMAN арт. PUFFIN (бежевый) {beige}</t>
  </si>
  <si>
    <t>81-018-02-57</t>
  </si>
  <si>
    <t>81-018-02-59</t>
  </si>
  <si>
    <t>81-018-02-61</t>
  </si>
  <si>
    <t>81-018-09-55</t>
  </si>
  <si>
    <t>Кепка HERMAN арт. PUFFIN (черный) {black}</t>
  </si>
  <si>
    <t>81-018-09-57</t>
  </si>
  <si>
    <t>81-018-09-59</t>
  </si>
  <si>
    <t>81-018-09-61</t>
  </si>
  <si>
    <t>81-019-02-55</t>
  </si>
  <si>
    <t>Кепка HERMAN арт. SAMARA (бежевый) {beige}</t>
  </si>
  <si>
    <t>81-019-02-56</t>
  </si>
  <si>
    <t>81-019-02-57</t>
  </si>
  <si>
    <t>81-019-02-59</t>
  </si>
  <si>
    <t>81-019-02-61</t>
  </si>
  <si>
    <t>81-019-06-55</t>
  </si>
  <si>
    <t>Кепка HERMAN арт. SAMARA (синий) {blue}</t>
  </si>
  <si>
    <t>81-019-06-57</t>
  </si>
  <si>
    <t>81-019-06-59</t>
  </si>
  <si>
    <t>81-019-06-61</t>
  </si>
  <si>
    <t>81-020-06-55</t>
  </si>
  <si>
    <t>Кепка HERMAN арт. SCOTIA (синий) {blue}</t>
  </si>
  <si>
    <t>81-020-06-56</t>
  </si>
  <si>
    <t>81-020-06-57</t>
  </si>
  <si>
    <t>81-020-06-58</t>
  </si>
  <si>
    <t>81-020-06-59</t>
  </si>
  <si>
    <t>81-020-06-60</t>
  </si>
  <si>
    <t>81-020-06-61</t>
  </si>
  <si>
    <t>81-020-06-63</t>
  </si>
  <si>
    <t>81-021-06-55</t>
  </si>
  <si>
    <t>Панама HERMAN арт. SULU (синий) {blue}</t>
  </si>
  <si>
    <t>81-021-06-57</t>
  </si>
  <si>
    <t>81-021-06-59</t>
  </si>
  <si>
    <t>81-021-14-55</t>
  </si>
  <si>
    <t>Панама HERMAN арт. SULU (коричневый) {brown}</t>
  </si>
  <si>
    <t>81-021-14-57</t>
  </si>
  <si>
    <t>81-021-14-59</t>
  </si>
  <si>
    <t>81-022-09-55</t>
  </si>
  <si>
    <t>Шляпа HERMAN арт. MAC COY (черный) {black}</t>
  </si>
  <si>
    <t>81-022-09-57</t>
  </si>
  <si>
    <t>81-022-09-59</t>
  </si>
  <si>
    <t>81-022-09-61</t>
  </si>
  <si>
    <t>81-022-11-55</t>
  </si>
  <si>
    <t>Шляпа HERMAN арт. MAC COY (зеленый) {green}</t>
  </si>
  <si>
    <t>81-022-11-57</t>
  </si>
  <si>
    <t>81-022-11-59</t>
  </si>
  <si>
    <t>81-022-11-61</t>
  </si>
  <si>
    <t>81-022-16-55</t>
  </si>
  <si>
    <t>Шляпа HERMAN арт. MAC COY (темно-синий) {navy}</t>
  </si>
  <si>
    <t>81-022-16-57</t>
  </si>
  <si>
    <t>81-022-16-59</t>
  </si>
  <si>
    <t>81-022-16-61</t>
  </si>
  <si>
    <t>81-023-05-55</t>
  </si>
  <si>
    <t>Шляпа HERMAN арт. MAC LORCA (темно-серый) {charcoal}</t>
  </si>
  <si>
    <t>81-023-05-57</t>
  </si>
  <si>
    <t>81-023-05-59</t>
  </si>
  <si>
    <t>81-023-05-61</t>
  </si>
  <si>
    <t>81-023-08-55</t>
  </si>
  <si>
    <t>Шляпа HERMAN арт. MAC LORCA (серый) {grey}</t>
  </si>
  <si>
    <t>81-023-08-57</t>
  </si>
  <si>
    <t>81-023-08-59</t>
  </si>
  <si>
    <t>81-023-08-61</t>
  </si>
  <si>
    <t>81-023-11-55</t>
  </si>
  <si>
    <t>Шляпа HERMAN арт. MAC LORCA (зеленый) {green}</t>
  </si>
  <si>
    <t>81-023-11-57</t>
  </si>
  <si>
    <t>81-023-11-59</t>
  </si>
  <si>
    <t>81-023-11-61</t>
  </si>
  <si>
    <t>81-023-14-55</t>
  </si>
  <si>
    <t>Шляпа HERMAN арт. MAC LORCA (коричневый) {brown}</t>
  </si>
  <si>
    <t>81-023-14-57</t>
  </si>
  <si>
    <t>81-023-14-59</t>
  </si>
  <si>
    <t>81-023-14-61</t>
  </si>
  <si>
    <t>turqouise</t>
  </si>
  <si>
    <t>KOLOGRIV</t>
  </si>
  <si>
    <t>yellow</t>
  </si>
  <si>
    <t>putty</t>
  </si>
  <si>
    <t>pearl</t>
  </si>
  <si>
    <t>petrol</t>
  </si>
  <si>
    <t>raspberry</t>
  </si>
  <si>
    <t>sheep pink</t>
  </si>
  <si>
    <t>bird</t>
  </si>
  <si>
    <t>black ply</t>
  </si>
  <si>
    <t>black spot</t>
  </si>
  <si>
    <t>blue line</t>
  </si>
  <si>
    <t>blue onde</t>
  </si>
  <si>
    <t>girls</t>
  </si>
  <si>
    <t>green tribes</t>
  </si>
  <si>
    <t>grey frog</t>
  </si>
  <si>
    <t>grey jump</t>
  </si>
  <si>
    <t>orange playa</t>
  </si>
  <si>
    <t>palm</t>
  </si>
  <si>
    <t>pink boom</t>
  </si>
  <si>
    <t>pink dog</t>
  </si>
  <si>
    <t>pink drop</t>
  </si>
  <si>
    <t>pink owl</t>
  </si>
  <si>
    <t>robot</t>
  </si>
  <si>
    <t>petrol blue</t>
  </si>
  <si>
    <t>rose</t>
  </si>
  <si>
    <t>B-4300</t>
  </si>
  <si>
    <t>ADVANCER 017</t>
  </si>
  <si>
    <t>natural</t>
  </si>
  <si>
    <t>shells</t>
  </si>
  <si>
    <t>RIVIERA 003</t>
  </si>
  <si>
    <t xml:space="preserve">red </t>
  </si>
  <si>
    <t>losange</t>
  </si>
  <si>
    <t>multicolor</t>
  </si>
  <si>
    <t xml:space="preserve">grey </t>
  </si>
  <si>
    <t>rainbow</t>
  </si>
  <si>
    <t>thovex</t>
  </si>
  <si>
    <t>kili</t>
  </si>
  <si>
    <t>maze</t>
  </si>
  <si>
    <t>colo</t>
  </si>
  <si>
    <t>jacquard</t>
  </si>
  <si>
    <t>zogg</t>
  </si>
  <si>
    <t>turquoise</t>
  </si>
  <si>
    <t>panther</t>
  </si>
  <si>
    <t>Цвет</t>
  </si>
  <si>
    <t>Blue</t>
  </si>
  <si>
    <t>Brown</t>
  </si>
  <si>
    <t>Burgundy</t>
  </si>
  <si>
    <t>Rust</t>
  </si>
  <si>
    <t>50% Wool - 30% Polyester - 10% Silk - 10% Acrylic</t>
  </si>
  <si>
    <t>Navy</t>
  </si>
  <si>
    <t>Green</t>
  </si>
  <si>
    <t>Charcoal</t>
  </si>
  <si>
    <t>Taupe</t>
  </si>
  <si>
    <t>Black</t>
  </si>
  <si>
    <t>Patchwork</t>
  </si>
  <si>
    <t>Orange</t>
  </si>
  <si>
    <t>Type</t>
  </si>
  <si>
    <t>Beige</t>
  </si>
  <si>
    <t>Grey</t>
  </si>
  <si>
    <t xml:space="preserve"> Navy</t>
  </si>
  <si>
    <t>Mustard</t>
  </si>
  <si>
    <t>Cognac</t>
  </si>
  <si>
    <t>Washed Brown</t>
  </si>
  <si>
    <t>Camouflage</t>
  </si>
  <si>
    <t>100% Virgin Woo</t>
  </si>
  <si>
    <t>Khaki</t>
  </si>
  <si>
    <t>100% Suede polyester</t>
  </si>
  <si>
    <t>Tobacco</t>
  </si>
  <si>
    <t>Old pink</t>
  </si>
  <si>
    <t xml:space="preserve"> Charcoal</t>
  </si>
  <si>
    <t>10% Cotton - 57% Polyester - 33% Acrylic</t>
  </si>
  <si>
    <t>10% Cotton - 57% Polyester - 33% Acrylic |</t>
  </si>
  <si>
    <t xml:space="preserve">100% Leather </t>
  </si>
  <si>
    <t>Шапка Докер</t>
  </si>
  <si>
    <t>JONAS</t>
  </si>
  <si>
    <t xml:space="preserve"> Grey</t>
  </si>
  <si>
    <t>LEWIS</t>
  </si>
  <si>
    <t>Red</t>
  </si>
  <si>
    <t>60% Cotton - 40% Polyester</t>
  </si>
  <si>
    <t>MAKASSAR</t>
  </si>
  <si>
    <t>61% Cotton - 36% Polyester - 3%PU</t>
  </si>
  <si>
    <t xml:space="preserve"> Black</t>
  </si>
  <si>
    <t>100% Buffalo Leather</t>
  </si>
  <si>
    <t>45% Cotton - 55% Polyester</t>
  </si>
  <si>
    <t xml:space="preserve">60% Cotton - 40% Polyester </t>
  </si>
  <si>
    <t>KAIRAN</t>
  </si>
  <si>
    <t>Green melange</t>
  </si>
  <si>
    <t>Camel</t>
  </si>
  <si>
    <t>Pink</t>
  </si>
  <si>
    <t>Snake</t>
  </si>
  <si>
    <t>Loden (Green)</t>
  </si>
  <si>
    <t>Mix Grey</t>
  </si>
  <si>
    <t>Mix Camel</t>
  </si>
  <si>
    <t>KENDAL</t>
  </si>
  <si>
    <t>White</t>
  </si>
  <si>
    <t>JASPER</t>
  </si>
  <si>
    <t>PULSE 007</t>
  </si>
  <si>
    <t>PULSE 006</t>
  </si>
  <si>
    <t>PULSE 008</t>
  </si>
  <si>
    <t>30% Wool - 70% Acrylic</t>
  </si>
  <si>
    <t>Offwhite</t>
  </si>
  <si>
    <t>Petrol</t>
  </si>
  <si>
    <t>80% Nylon - 20% Wool</t>
  </si>
  <si>
    <t>80% Lambswool - 20% Nylon</t>
  </si>
  <si>
    <t>PULSE 009</t>
  </si>
  <si>
    <t>55% Acrylic - 25% Nylon - 10% Wool - 10% Cotton</t>
  </si>
  <si>
    <t>Denim</t>
  </si>
  <si>
    <t>KhakI</t>
  </si>
  <si>
    <t>MAGGY 8621 Lurex</t>
  </si>
  <si>
    <t xml:space="preserve">100% Acrylic </t>
  </si>
  <si>
    <t>Purple</t>
  </si>
  <si>
    <t xml:space="preserve"> Putty</t>
  </si>
  <si>
    <t>Снуд</t>
  </si>
  <si>
    <t>PAINTER 012</t>
  </si>
  <si>
    <t>100% Waxed Cotton</t>
  </si>
  <si>
    <t xml:space="preserve">80% Polyester, 20% Wool
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</si>
</sst>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3">
    <numFmt numFmtId="164" formatCode="_-* #,##0\ _₽_-;\-* #,##0\ _₽_-;_-* &quot;-&quot;\ _₽_-;_-@_-"/>
    <numFmt numFmtId="165" formatCode="_-* #,##0_р_._-;\-* #,##0_р_._-;_-* &quot;-&quot;_р_._-;_-@_-"/>
    <numFmt numFmtId="166" formatCode="_-* #,##0.00&quot;р.&quot;_-;\-* #,##0.00&quot;р.&quot;_-;_-* &quot;-&quot;??&quot;р.&quot;_-;_-@_-"/>
    <numFmt numFmtId="167" formatCode="_-* #,##0.00_р_._-;\-* #,##0.00_р_._-;_-* &quot;-&quot;??_р_._-;_-@_-"/>
    <numFmt numFmtId="168" formatCode="_-* #,##0&quot;р.&quot;_-;\-* #,##0&quot;р.&quot;_-;_-* &quot;-&quot;??&quot;р.&quot;_-;_-@_-"/>
    <numFmt numFmtId="169" formatCode="_-[$€-2]\ * #,##0.00_-;\-[$€-2]\ * #,##0.00_-;_-[$€-2]\ * &quot;-&quot;??_-;_-@_-"/>
    <numFmt numFmtId="170" formatCode="_-[$€-2]\ * #,##0_-;\-[$€-2]\ * #,##0_-;_-[$€-2]\ * &quot;-&quot;??_-;_-@_-"/>
    <numFmt numFmtId="171" formatCode="_(&quot;$&quot;* #,##0.00_);_(&quot;$&quot;* \(#,##0.00\);_(&quot;$&quot;* &quot;-&quot;??_);_(@_)"/>
    <numFmt numFmtId="172" formatCode="_-[$€-2]\ * #,##0_ ;_-[$€-2]\ * \-#,##0\ ;_-[$€-2]\ * &quot;-&quot;??_ ;_-@_ "/>
    <numFmt numFmtId="173" formatCode="#,##0_ ;[Red]\-#,##0\ "/>
    <numFmt numFmtId="174" formatCode="0_ ;[Red]\-0\ "/>
    <numFmt numFmtId="175" formatCode="_-[$€-2]\ * #,##0.0_-;\-[$€-2]\ * #,##0.0_-;_-[$€-2]\ * &quot;-&quot;??_-;_-@_-"/>
    <numFmt numFmtId="176" formatCode="#,##0.00\ [$€-1];[Red]\-#,##0.00\ [$€-1]"/>
  </numFmts>
  <fonts count="27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0"/>
      <name val="Arial"/>
      <family val="2"/>
    </font>
    <font>
      <b/>
      <sz val="10"/>
      <name val="Arial"/>
      <family val="2"/>
    </font>
    <font>
      <sz val="10"/>
      <name val="Arial"/>
      <family val="2"/>
      <charset val="204"/>
    </font>
    <font>
      <sz val="12"/>
      <name val="宋体"/>
      <charset val="134"/>
    </font>
    <font>
      <b/>
      <sz val="9"/>
      <name val="Arial"/>
      <family val="2"/>
      <charset val="204"/>
    </font>
    <font>
      <b/>
      <sz val="9"/>
      <color indexed="10"/>
      <name val="Arial"/>
      <family val="2"/>
      <charset val="204"/>
    </font>
    <font>
      <b/>
      <sz val="10"/>
      <color indexed="10"/>
      <name val="Arial"/>
      <family val="2"/>
      <charset val="204"/>
    </font>
    <font>
      <sz val="10"/>
      <color indexed="10"/>
      <name val="Arial"/>
      <family val="2"/>
      <charset val="204"/>
    </font>
    <font>
      <b/>
      <sz val="10"/>
      <name val="Arial"/>
      <family val="2"/>
      <charset val="204"/>
    </font>
    <font>
      <b/>
      <sz val="11"/>
      <color rgb="FFFF0000"/>
      <name val="Calibri"/>
      <family val="2"/>
      <charset val="204"/>
      <scheme val="minor"/>
    </font>
    <font>
      <b/>
      <sz val="10"/>
      <color rgb="FFFF0000"/>
      <name val="Arial"/>
      <family val="2"/>
    </font>
    <font>
      <b/>
      <sz val="11"/>
      <color theme="1"/>
      <name val="Calibri"/>
      <family val="2"/>
      <charset val="204"/>
      <scheme val="minor"/>
    </font>
    <font>
      <sz val="9"/>
      <name val="Arial"/>
      <family val="2"/>
    </font>
    <font>
      <b/>
      <sz val="10"/>
      <color theme="0" tint="-0.14999847407452621"/>
      <name val="Arial"/>
      <family val="2"/>
      <charset val="204"/>
    </font>
    <font>
      <b/>
      <sz val="10"/>
      <color rgb="FF92D050"/>
      <name val="Arial"/>
      <family val="2"/>
    </font>
    <font>
      <b/>
      <sz val="11"/>
      <color rgb="FF92D050"/>
      <name val="Calibri"/>
      <family val="2"/>
      <charset val="204"/>
      <scheme val="minor"/>
    </font>
    <font>
      <sz val="8"/>
      <name val="Arial"/>
      <family val="2"/>
    </font>
    <font>
      <b/>
      <sz val="6"/>
      <name val="Arial"/>
      <family val="2"/>
    </font>
    <font>
      <sz val="8"/>
      <name val="Arial"/>
      <family val="2"/>
      <charset val="204"/>
    </font>
    <font>
      <sz val="9"/>
      <color theme="1"/>
      <name val="Calibri"/>
      <family val="2"/>
      <charset val="204"/>
      <scheme val="minor"/>
    </font>
    <font>
      <sz val="8"/>
      <color theme="1"/>
      <name val="Calibri"/>
      <family val="2"/>
      <charset val="204"/>
      <scheme val="minor"/>
    </font>
    <font>
      <b/>
      <sz val="8"/>
      <name val="Arial"/>
      <family val="2"/>
      <charset val="204"/>
    </font>
    <font>
      <b/>
      <sz val="8"/>
      <name val="Arial"/>
      <family val="2"/>
    </font>
    <font>
      <sz val="11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</fonts>
  <fills count="15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00B0F0"/>
        <bgColor indexed="64"/>
      </patternFill>
    </fill>
  </fills>
  <borders count="21">
    <border>
      <left/>
      <right/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/>
    <xf numFmtId="0" fontId="5" fillId="0" borderId="0"/>
    <xf numFmtId="167" fontId="1" fillId="0" borderId="0" applyFont="0" applyFill="0" applyBorder="0" applyAlignment="0" applyProtection="0"/>
    <xf numFmtId="171" fontId="4" fillId="0" borderId="0" applyFont="0" applyFill="0" applyBorder="0" applyAlignment="0" applyProtection="0"/>
    <xf numFmtId="9" fontId="4" fillId="0" borderId="0" applyFont="0" applyFill="0" applyBorder="0" applyAlignment="0" applyProtection="0"/>
  </cellStyleXfs>
  <cellXfs count="142">
    <xf numFmtId="0" fontId="0" fillId="0" borderId="0" xfId="0"/>
    <xf numFmtId="0" fontId="0" fillId="0" borderId="0" xfId="0" applyBorder="1"/>
    <xf numFmtId="0" fontId="3" fillId="0" borderId="4" xfId="0" applyFont="1" applyBorder="1" applyAlignment="1" applyProtection="1">
      <alignment horizontal="center" vertical="center" wrapText="1"/>
      <protection locked="0"/>
    </xf>
    <xf numFmtId="165" fontId="6" fillId="0" borderId="2" xfId="0" applyNumberFormat="1" applyFont="1" applyBorder="1" applyAlignment="1">
      <alignment horizontal="center" vertical="center" wrapText="1"/>
    </xf>
    <xf numFmtId="165" fontId="6" fillId="0" borderId="0" xfId="0" applyNumberFormat="1" applyFont="1" applyFill="1" applyBorder="1" applyAlignment="1">
      <alignment horizontal="center" vertical="center"/>
    </xf>
    <xf numFmtId="0" fontId="0" fillId="0" borderId="0" xfId="0" applyAlignment="1" applyProtection="1">
      <alignment horizontal="center" vertical="center" wrapText="1"/>
      <protection locked="0"/>
    </xf>
    <xf numFmtId="9" fontId="4" fillId="0" borderId="8" xfId="2" applyFont="1" applyFill="1" applyBorder="1" applyAlignment="1">
      <alignment horizontal="center" vertical="center"/>
    </xf>
    <xf numFmtId="9" fontId="8" fillId="0" borderId="8" xfId="2" applyFont="1" applyFill="1" applyBorder="1" applyAlignment="1">
      <alignment horizontal="center" vertical="center"/>
    </xf>
    <xf numFmtId="165" fontId="4" fillId="0" borderId="2" xfId="0" applyNumberFormat="1" applyFont="1" applyFill="1" applyBorder="1" applyAlignment="1">
      <alignment horizontal="center" vertical="center"/>
    </xf>
    <xf numFmtId="165" fontId="4" fillId="0" borderId="0" xfId="0" applyNumberFormat="1" applyFont="1" applyFill="1" applyAlignment="1">
      <alignment horizontal="center" vertical="center"/>
    </xf>
    <xf numFmtId="0" fontId="0" fillId="0" borderId="0" xfId="0" applyAlignment="1">
      <alignment vertical="center" wrapText="1"/>
    </xf>
    <xf numFmtId="168" fontId="9" fillId="0" borderId="2" xfId="1" applyNumberFormat="1" applyFont="1" applyFill="1" applyBorder="1" applyAlignment="1">
      <alignment horizontal="center" vertical="center"/>
    </xf>
    <xf numFmtId="166" fontId="3" fillId="2" borderId="4" xfId="1" applyFont="1" applyFill="1" applyBorder="1" applyAlignment="1" applyProtection="1">
      <alignment horizontal="center" vertical="center" wrapText="1"/>
      <protection locked="0"/>
    </xf>
    <xf numFmtId="0" fontId="6" fillId="0" borderId="4" xfId="4" applyFont="1" applyFill="1" applyBorder="1" applyAlignment="1">
      <alignment horizontal="center" vertical="center" wrapText="1"/>
    </xf>
    <xf numFmtId="0" fontId="6" fillId="0" borderId="5" xfId="4" applyFont="1" applyFill="1" applyBorder="1" applyAlignment="1">
      <alignment horizontal="center" vertical="center" wrapText="1"/>
    </xf>
    <xf numFmtId="0" fontId="7" fillId="0" borderId="10" xfId="4" applyFont="1" applyFill="1" applyBorder="1" applyAlignment="1">
      <alignment horizontal="center" vertical="center" wrapText="1"/>
    </xf>
    <xf numFmtId="0" fontId="6" fillId="3" borderId="4" xfId="4" applyFont="1" applyFill="1" applyBorder="1" applyAlignment="1">
      <alignment horizontal="center" vertical="center" wrapText="1"/>
    </xf>
    <xf numFmtId="0" fontId="6" fillId="4" borderId="5" xfId="4" applyFont="1" applyFill="1" applyBorder="1" applyAlignment="1">
      <alignment horizontal="center" vertical="center" wrapText="1"/>
    </xf>
    <xf numFmtId="0" fontId="6" fillId="0" borderId="3" xfId="4" applyFont="1" applyFill="1" applyBorder="1" applyAlignment="1">
      <alignment horizontal="center" vertical="center" wrapText="1"/>
    </xf>
    <xf numFmtId="9" fontId="8" fillId="0" borderId="9" xfId="2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 wrapText="1"/>
    </xf>
    <xf numFmtId="165" fontId="0" fillId="0" borderId="0" xfId="0" applyNumberFormat="1" applyBorder="1"/>
    <xf numFmtId="0" fontId="0" fillId="0" borderId="0" xfId="0" applyBorder="1" applyAlignment="1">
      <alignment horizontal="right"/>
    </xf>
    <xf numFmtId="165" fontId="0" fillId="0" borderId="0" xfId="0" applyNumberFormat="1" applyBorder="1" applyAlignment="1">
      <alignment horizontal="center"/>
    </xf>
    <xf numFmtId="169" fontId="4" fillId="0" borderId="2" xfId="1" applyNumberFormat="1" applyFont="1" applyFill="1" applyBorder="1" applyAlignment="1">
      <alignment horizontal="center" vertical="center" wrapText="1"/>
    </xf>
    <xf numFmtId="169" fontId="4" fillId="0" borderId="8" xfId="1" applyNumberFormat="1" applyFont="1" applyFill="1" applyBorder="1" applyAlignment="1">
      <alignment horizontal="center" vertical="center" wrapText="1"/>
    </xf>
    <xf numFmtId="169" fontId="10" fillId="0" borderId="7" xfId="1" applyNumberFormat="1" applyFont="1" applyFill="1" applyBorder="1" applyAlignment="1">
      <alignment horizontal="center" vertical="center"/>
    </xf>
    <xf numFmtId="169" fontId="10" fillId="0" borderId="6" xfId="1" applyNumberFormat="1" applyFont="1" applyFill="1" applyBorder="1" applyAlignment="1">
      <alignment horizontal="center" vertical="center"/>
    </xf>
    <xf numFmtId="166" fontId="12" fillId="0" borderId="4" xfId="1" applyFont="1" applyBorder="1" applyAlignment="1" applyProtection="1">
      <alignment horizontal="center" vertical="center" wrapText="1"/>
      <protection locked="0"/>
    </xf>
    <xf numFmtId="0" fontId="11" fillId="0" borderId="0" xfId="0" applyFont="1"/>
    <xf numFmtId="169" fontId="8" fillId="6" borderId="1" xfId="1" applyNumberFormat="1" applyFont="1" applyFill="1" applyBorder="1" applyAlignment="1">
      <alignment horizontal="center" vertical="center"/>
    </xf>
    <xf numFmtId="0" fontId="2" fillId="0" borderId="0" xfId="0" applyFont="1" applyAlignment="1">
      <alignment wrapText="1"/>
    </xf>
    <xf numFmtId="1" fontId="2" fillId="0" borderId="2" xfId="0" applyNumberFormat="1" applyFont="1" applyBorder="1" applyAlignment="1">
      <alignment horizontal="center" vertical="center" wrapText="1"/>
    </xf>
    <xf numFmtId="0" fontId="2" fillId="0" borderId="2" xfId="0" applyFont="1" applyBorder="1" applyAlignment="1">
      <alignment horizontal="left" wrapText="1"/>
    </xf>
    <xf numFmtId="10" fontId="0" fillId="0" borderId="0" xfId="2" applyNumberFormat="1" applyFont="1" applyBorder="1" applyAlignment="1">
      <alignment horizontal="center"/>
    </xf>
    <xf numFmtId="165" fontId="14" fillId="0" borderId="2" xfId="5" applyNumberFormat="1" applyFont="1" applyBorder="1" applyAlignment="1">
      <alignment horizontal="center" vertical="center" wrapText="1"/>
    </xf>
    <xf numFmtId="165" fontId="2" fillId="0" borderId="11" xfId="0" applyNumberFormat="1" applyFont="1" applyBorder="1" applyAlignment="1">
      <alignment horizontal="center" vertical="center" wrapText="1"/>
    </xf>
    <xf numFmtId="0" fontId="0" fillId="0" borderId="0" xfId="0" applyFill="1" applyBorder="1"/>
    <xf numFmtId="172" fontId="0" fillId="0" borderId="0" xfId="0" applyNumberFormat="1" applyBorder="1"/>
    <xf numFmtId="166" fontId="7" fillId="0" borderId="4" xfId="1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169" fontId="8" fillId="9" borderId="1" xfId="1" applyNumberFormat="1" applyFont="1" applyFill="1" applyBorder="1" applyAlignment="1">
      <alignment horizontal="center" vertical="center"/>
    </xf>
    <xf numFmtId="169" fontId="4" fillId="10" borderId="2" xfId="1" applyNumberFormat="1" applyFont="1" applyFill="1" applyBorder="1" applyAlignment="1">
      <alignment horizontal="center" vertical="center" wrapText="1"/>
    </xf>
    <xf numFmtId="169" fontId="15" fillId="11" borderId="1" xfId="1" applyNumberFormat="1" applyFont="1" applyFill="1" applyBorder="1" applyAlignment="1">
      <alignment horizontal="center" vertical="center"/>
    </xf>
    <xf numFmtId="169" fontId="8" fillId="12" borderId="1" xfId="1" applyNumberFormat="1" applyFont="1" applyFill="1" applyBorder="1" applyAlignment="1">
      <alignment horizontal="center" vertical="center"/>
    </xf>
    <xf numFmtId="0" fontId="13" fillId="0" borderId="2" xfId="0" applyFont="1" applyFill="1" applyBorder="1" applyAlignment="1">
      <alignment horizontal="center"/>
    </xf>
    <xf numFmtId="168" fontId="13" fillId="0" borderId="2" xfId="1" applyNumberFormat="1" applyFont="1" applyFill="1" applyBorder="1" applyAlignment="1">
      <alignment horizontal="center"/>
    </xf>
    <xf numFmtId="0" fontId="13" fillId="0" borderId="0" xfId="0" applyFont="1" applyFill="1" applyAlignment="1">
      <alignment horizontal="center"/>
    </xf>
    <xf numFmtId="0" fontId="0" fillId="0" borderId="2" xfId="0" applyFill="1" applyBorder="1" applyAlignment="1">
      <alignment horizontal="left" vertical="top"/>
    </xf>
    <xf numFmtId="1" fontId="0" fillId="0" borderId="2" xfId="0" applyNumberFormat="1" applyFill="1" applyBorder="1" applyAlignment="1">
      <alignment horizontal="center" vertical="top"/>
    </xf>
    <xf numFmtId="168" fontId="0" fillId="0" borderId="2" xfId="1" applyNumberFormat="1" applyFont="1" applyFill="1" applyBorder="1" applyAlignment="1">
      <alignment horizontal="center" vertical="top"/>
    </xf>
    <xf numFmtId="168" fontId="0" fillId="0" borderId="2" xfId="0" applyNumberFormat="1" applyFill="1" applyBorder="1"/>
    <xf numFmtId="0" fontId="0" fillId="0" borderId="0" xfId="0" applyFill="1"/>
    <xf numFmtId="0" fontId="0" fillId="0" borderId="0" xfId="0" applyFill="1" applyAlignment="1">
      <alignment horizontal="left"/>
    </xf>
    <xf numFmtId="168" fontId="0" fillId="0" borderId="0" xfId="1" applyNumberFormat="1" applyFont="1" applyFill="1" applyAlignment="1">
      <alignment horizontal="center"/>
    </xf>
    <xf numFmtId="0" fontId="0" fillId="0" borderId="0" xfId="0" applyFill="1" applyAlignment="1">
      <alignment horizontal="center"/>
    </xf>
    <xf numFmtId="173" fontId="16" fillId="0" borderId="14" xfId="5" applyNumberFormat="1" applyFont="1" applyBorder="1" applyAlignment="1" applyProtection="1">
      <alignment horizontal="center" vertical="center" wrapText="1"/>
      <protection locked="0"/>
    </xf>
    <xf numFmtId="173" fontId="17" fillId="0" borderId="2" xfId="5" applyNumberFormat="1" applyFont="1" applyBorder="1" applyAlignment="1">
      <alignment horizontal="center" vertical="center"/>
    </xf>
    <xf numFmtId="173" fontId="17" fillId="0" borderId="0" xfId="5" applyNumberFormat="1" applyFont="1"/>
    <xf numFmtId="0" fontId="6" fillId="0" borderId="15" xfId="4" applyFont="1" applyFill="1" applyBorder="1" applyAlignment="1">
      <alignment horizontal="center" vertical="center" wrapText="1"/>
    </xf>
    <xf numFmtId="165" fontId="6" fillId="0" borderId="1" xfId="0" applyNumberFormat="1" applyFont="1" applyBorder="1" applyAlignment="1">
      <alignment horizontal="center" vertical="center" wrapText="1"/>
    </xf>
    <xf numFmtId="165" fontId="20" fillId="0" borderId="1" xfId="0" applyNumberFormat="1" applyFont="1" applyFill="1" applyBorder="1" applyAlignment="1">
      <alignment horizontal="center" vertical="center"/>
    </xf>
    <xf numFmtId="174" fontId="19" fillId="13" borderId="12" xfId="0" applyNumberFormat="1" applyFont="1" applyFill="1" applyBorder="1" applyAlignment="1" applyProtection="1">
      <alignment horizontal="center" vertical="center" wrapText="1"/>
      <protection locked="0"/>
    </xf>
    <xf numFmtId="174" fontId="19" fillId="13" borderId="13" xfId="0" applyNumberFormat="1" applyFont="1" applyFill="1" applyBorder="1" applyAlignment="1" applyProtection="1">
      <alignment horizontal="center" vertical="center" wrapText="1"/>
      <protection locked="0"/>
    </xf>
    <xf numFmtId="173" fontId="18" fillId="13" borderId="7" xfId="5" applyNumberFormat="1" applyFont="1" applyFill="1" applyBorder="1" applyAlignment="1">
      <alignment horizontal="center" vertical="center" wrapText="1"/>
    </xf>
    <xf numFmtId="173" fontId="18" fillId="13" borderId="2" xfId="5" applyNumberFormat="1" applyFont="1" applyFill="1" applyBorder="1" applyAlignment="1">
      <alignment horizontal="center" vertical="center" wrapText="1"/>
    </xf>
    <xf numFmtId="174" fontId="19" fillId="8" borderId="12" xfId="0" applyNumberFormat="1" applyFont="1" applyFill="1" applyBorder="1" applyAlignment="1" applyProtection="1">
      <alignment horizontal="center" vertical="center" wrapText="1"/>
      <protection locked="0"/>
    </xf>
    <xf numFmtId="174" fontId="19" fillId="8" borderId="13" xfId="0" applyNumberFormat="1" applyFont="1" applyFill="1" applyBorder="1" applyAlignment="1" applyProtection="1">
      <alignment horizontal="center" vertical="center" wrapText="1"/>
      <protection locked="0"/>
    </xf>
    <xf numFmtId="173" fontId="18" fillId="8" borderId="7" xfId="5" applyNumberFormat="1" applyFont="1" applyFill="1" applyBorder="1" applyAlignment="1">
      <alignment horizontal="center" vertical="center" wrapText="1"/>
    </xf>
    <xf numFmtId="173" fontId="18" fillId="8" borderId="2" xfId="5" applyNumberFormat="1" applyFont="1" applyFill="1" applyBorder="1" applyAlignment="1">
      <alignment horizontal="center" vertical="center" wrapText="1"/>
    </xf>
    <xf numFmtId="169" fontId="4" fillId="0" borderId="11" xfId="1" applyNumberFormat="1" applyFont="1" applyFill="1" applyBorder="1" applyAlignment="1">
      <alignment horizontal="center" vertical="center" wrapText="1"/>
    </xf>
    <xf numFmtId="165" fontId="21" fillId="0" borderId="0" xfId="0" applyNumberFormat="1" applyFont="1" applyBorder="1"/>
    <xf numFmtId="172" fontId="21" fillId="0" borderId="2" xfId="0" applyNumberFormat="1" applyFont="1" applyBorder="1" applyAlignment="1">
      <alignment horizontal="center"/>
    </xf>
    <xf numFmtId="10" fontId="21" fillId="0" borderId="0" xfId="2" applyNumberFormat="1" applyFont="1" applyBorder="1" applyAlignment="1">
      <alignment horizontal="center"/>
    </xf>
    <xf numFmtId="172" fontId="21" fillId="0" borderId="0" xfId="0" applyNumberFormat="1" applyFont="1" applyBorder="1"/>
    <xf numFmtId="9" fontId="21" fillId="0" borderId="0" xfId="2" applyFont="1" applyBorder="1"/>
    <xf numFmtId="174" fontId="19" fillId="7" borderId="12" xfId="0" applyNumberFormat="1" applyFont="1" applyFill="1" applyBorder="1" applyAlignment="1" applyProtection="1">
      <alignment horizontal="center" vertical="center" wrapText="1"/>
      <protection locked="0"/>
    </xf>
    <xf numFmtId="174" fontId="19" fillId="7" borderId="13" xfId="0" applyNumberFormat="1" applyFont="1" applyFill="1" applyBorder="1" applyAlignment="1" applyProtection="1">
      <alignment horizontal="center" vertical="center" wrapText="1"/>
      <protection locked="0"/>
    </xf>
    <xf numFmtId="173" fontId="18" fillId="7" borderId="7" xfId="5" applyNumberFormat="1" applyFont="1" applyFill="1" applyBorder="1" applyAlignment="1">
      <alignment horizontal="center" vertical="center" wrapText="1"/>
    </xf>
    <xf numFmtId="173" fontId="18" fillId="7" borderId="2" xfId="5" applyNumberFormat="1" applyFont="1" applyFill="1" applyBorder="1" applyAlignment="1">
      <alignment horizontal="center" vertical="center" wrapText="1"/>
    </xf>
    <xf numFmtId="174" fontId="19" fillId="5" borderId="12" xfId="0" applyNumberFormat="1" applyFont="1" applyFill="1" applyBorder="1" applyAlignment="1" applyProtection="1">
      <alignment horizontal="center" vertical="center" wrapText="1"/>
      <protection locked="0"/>
    </xf>
    <xf numFmtId="174" fontId="19" fillId="5" borderId="13" xfId="0" applyNumberFormat="1" applyFont="1" applyFill="1" applyBorder="1" applyAlignment="1" applyProtection="1">
      <alignment horizontal="center" vertical="center" wrapText="1"/>
      <protection locked="0"/>
    </xf>
    <xf numFmtId="173" fontId="18" fillId="5" borderId="7" xfId="5" applyNumberFormat="1" applyFont="1" applyFill="1" applyBorder="1" applyAlignment="1">
      <alignment horizontal="center" vertical="center" wrapText="1"/>
    </xf>
    <xf numFmtId="173" fontId="18" fillId="5" borderId="2" xfId="5" applyNumberFormat="1" applyFont="1" applyFill="1" applyBorder="1" applyAlignment="1">
      <alignment horizontal="center" vertical="center" wrapText="1"/>
    </xf>
    <xf numFmtId="170" fontId="22" fillId="0" borderId="0" xfId="0" applyNumberFormat="1" applyFont="1" applyBorder="1"/>
    <xf numFmtId="170" fontId="23" fillId="0" borderId="0" xfId="0" applyNumberFormat="1" applyFont="1" applyFill="1" applyBorder="1" applyAlignment="1">
      <alignment horizontal="center" vertical="center"/>
    </xf>
    <xf numFmtId="170" fontId="20" fillId="0" borderId="0" xfId="0" applyNumberFormat="1" applyFont="1" applyFill="1" applyAlignment="1">
      <alignment horizontal="center" vertical="center"/>
    </xf>
    <xf numFmtId="174" fontId="0" fillId="0" borderId="0" xfId="0" applyNumberFormat="1" applyBorder="1"/>
    <xf numFmtId="174" fontId="6" fillId="0" borderId="1" xfId="0" applyNumberFormat="1" applyFont="1" applyBorder="1" applyAlignment="1">
      <alignment horizontal="center" vertical="center" wrapText="1"/>
    </xf>
    <xf numFmtId="174" fontId="20" fillId="0" borderId="1" xfId="0" applyNumberFormat="1" applyFont="1" applyFill="1" applyBorder="1" applyAlignment="1">
      <alignment horizontal="center" vertical="center"/>
    </xf>
    <xf numFmtId="0" fontId="22" fillId="0" borderId="0" xfId="0" applyFont="1" applyBorder="1"/>
    <xf numFmtId="170" fontId="24" fillId="2" borderId="4" xfId="1" applyNumberFormat="1" applyFont="1" applyFill="1" applyBorder="1" applyAlignment="1" applyProtection="1">
      <alignment horizontal="center" vertical="center" wrapText="1"/>
      <protection locked="0"/>
    </xf>
    <xf numFmtId="169" fontId="18" fillId="0" borderId="2" xfId="1" applyNumberFormat="1" applyFont="1" applyFill="1" applyBorder="1" applyAlignment="1">
      <alignment horizontal="center" vertical="center" wrapText="1"/>
    </xf>
    <xf numFmtId="0" fontId="0" fillId="0" borderId="0" xfId="0" applyFill="1" applyAlignment="1">
      <alignment horizontal="right"/>
    </xf>
    <xf numFmtId="0" fontId="2" fillId="0" borderId="18" xfId="0" applyFont="1" applyBorder="1" applyAlignment="1">
      <alignment horizontal="left" wrapText="1"/>
    </xf>
    <xf numFmtId="0" fontId="2" fillId="0" borderId="18" xfId="0" applyFont="1" applyFill="1" applyBorder="1" applyAlignment="1">
      <alignment horizontal="center" vertical="center" wrapText="1"/>
    </xf>
    <xf numFmtId="169" fontId="2" fillId="0" borderId="18" xfId="1" applyNumberFormat="1" applyFont="1" applyFill="1" applyBorder="1" applyAlignment="1">
      <alignment horizontal="center" vertical="center"/>
    </xf>
    <xf numFmtId="169" fontId="11" fillId="0" borderId="18" xfId="0" applyNumberFormat="1" applyFont="1" applyBorder="1" applyAlignment="1">
      <alignment horizontal="center" vertical="center"/>
    </xf>
    <xf numFmtId="1" fontId="2" fillId="0" borderId="18" xfId="0" applyNumberFormat="1" applyFont="1" applyBorder="1" applyAlignment="1">
      <alignment horizontal="center" vertical="center" wrapText="1"/>
    </xf>
    <xf numFmtId="165" fontId="14" fillId="0" borderId="18" xfId="5" applyNumberFormat="1" applyFont="1" applyBorder="1" applyAlignment="1">
      <alignment horizontal="center" vertical="center" wrapText="1"/>
    </xf>
    <xf numFmtId="165" fontId="2" fillId="0" borderId="19" xfId="0" applyNumberFormat="1" applyFont="1" applyBorder="1" applyAlignment="1">
      <alignment horizontal="center" vertical="center" wrapText="1"/>
    </xf>
    <xf numFmtId="169" fontId="18" fillId="0" borderId="18" xfId="1" applyNumberFormat="1" applyFont="1" applyFill="1" applyBorder="1" applyAlignment="1">
      <alignment horizontal="center" vertical="center" wrapText="1"/>
    </xf>
    <xf numFmtId="169" fontId="4" fillId="10" borderId="18" xfId="1" applyNumberFormat="1" applyFont="1" applyFill="1" applyBorder="1" applyAlignment="1">
      <alignment horizontal="center" vertical="center" wrapText="1"/>
    </xf>
    <xf numFmtId="169" fontId="4" fillId="0" borderId="18" xfId="1" applyNumberFormat="1" applyFont="1" applyFill="1" applyBorder="1" applyAlignment="1">
      <alignment horizontal="center" vertical="center" wrapText="1"/>
    </xf>
    <xf numFmtId="169" fontId="4" fillId="0" borderId="9" xfId="1" applyNumberFormat="1" applyFont="1" applyFill="1" applyBorder="1" applyAlignment="1">
      <alignment horizontal="center" vertical="center" wrapText="1"/>
    </xf>
    <xf numFmtId="0" fontId="0" fillId="0" borderId="3" xfId="0" applyBorder="1" applyAlignment="1" applyProtection="1">
      <alignment horizontal="center" vertical="center" wrapText="1"/>
      <protection locked="0"/>
    </xf>
    <xf numFmtId="166" fontId="12" fillId="0" borderId="10" xfId="1" applyFont="1" applyBorder="1" applyAlignment="1" applyProtection="1">
      <alignment horizontal="center" vertical="center" wrapText="1"/>
      <protection locked="0"/>
    </xf>
    <xf numFmtId="1" fontId="3" fillId="2" borderId="3" xfId="0" applyNumberFormat="1" applyFont="1" applyFill="1" applyBorder="1" applyAlignment="1" applyProtection="1">
      <alignment horizontal="center" vertical="center" wrapText="1"/>
      <protection locked="0"/>
    </xf>
    <xf numFmtId="1" fontId="3" fillId="2" borderId="4" xfId="0" applyNumberFormat="1" applyFont="1" applyFill="1" applyBorder="1" applyAlignment="1" applyProtection="1">
      <alignment horizontal="center" vertical="center" wrapText="1"/>
      <protection locked="0"/>
    </xf>
    <xf numFmtId="168" fontId="0" fillId="0" borderId="0" xfId="0" applyNumberFormat="1" applyFill="1"/>
    <xf numFmtId="169" fontId="11" fillId="0" borderId="2" xfId="0" applyNumberFormat="1" applyFont="1" applyBorder="1" applyAlignment="1">
      <alignment horizontal="center" vertical="center"/>
    </xf>
    <xf numFmtId="170" fontId="2" fillId="0" borderId="0" xfId="0" applyNumberFormat="1" applyFont="1" applyAlignment="1">
      <alignment wrapText="1"/>
    </xf>
    <xf numFmtId="175" fontId="0" fillId="0" borderId="0" xfId="0" applyNumberFormat="1"/>
    <xf numFmtId="164" fontId="11" fillId="0" borderId="18" xfId="0" applyNumberFormat="1" applyFont="1" applyBorder="1" applyAlignment="1">
      <alignment horizontal="center" vertical="center"/>
    </xf>
    <xf numFmtId="1" fontId="0" fillId="0" borderId="0" xfId="0" applyNumberFormat="1" applyFill="1" applyAlignment="1">
      <alignment horizontal="center"/>
    </xf>
    <xf numFmtId="9" fontId="25" fillId="0" borderId="0" xfId="2" applyFont="1" applyFill="1" applyAlignment="1">
      <alignment horizontal="center"/>
    </xf>
    <xf numFmtId="0" fontId="0" fillId="0" borderId="2" xfId="0" applyBorder="1"/>
    <xf numFmtId="176" fontId="0" fillId="0" borderId="2" xfId="0" applyNumberFormat="1" applyBorder="1"/>
    <xf numFmtId="0" fontId="26" fillId="0" borderId="2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Fill="1" applyAlignment="1">
      <alignment wrapText="1"/>
    </xf>
    <xf numFmtId="0" fontId="3" fillId="0" borderId="4" xfId="0" applyFont="1" applyFill="1" applyBorder="1" applyAlignment="1" applyProtection="1">
      <alignment horizontal="center" vertical="center" wrapText="1"/>
      <protection locked="0"/>
    </xf>
    <xf numFmtId="0" fontId="2" fillId="14" borderId="2" xfId="0" applyFont="1" applyFill="1" applyBorder="1" applyAlignment="1">
      <alignment horizontal="center" vertical="center" wrapText="1"/>
    </xf>
    <xf numFmtId="0" fontId="2" fillId="14" borderId="18" xfId="0" applyFont="1" applyFill="1" applyBorder="1" applyAlignment="1">
      <alignment horizontal="center" vertical="center" wrapText="1"/>
    </xf>
    <xf numFmtId="169" fontId="11" fillId="0" borderId="18" xfId="0" applyNumberFormat="1" applyFont="1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 wrapText="1"/>
    </xf>
    <xf numFmtId="0" fontId="0" fillId="0" borderId="0" xfId="0" applyFill="1" applyAlignment="1">
      <alignment vertical="center" wrapText="1"/>
    </xf>
    <xf numFmtId="0" fontId="2" fillId="0" borderId="18" xfId="0" applyFont="1" applyFill="1" applyBorder="1" applyAlignment="1">
      <alignment horizontal="left" wrapText="1"/>
    </xf>
    <xf numFmtId="0" fontId="2" fillId="6" borderId="18" xfId="0" applyFont="1" applyFill="1" applyBorder="1" applyAlignment="1">
      <alignment horizontal="center" vertical="center" wrapText="1"/>
    </xf>
    <xf numFmtId="0" fontId="2" fillId="6" borderId="2" xfId="0" applyFont="1" applyFill="1" applyBorder="1" applyAlignment="1">
      <alignment horizontal="center" vertical="center" wrapText="1"/>
    </xf>
    <xf numFmtId="173" fontId="18" fillId="5" borderId="20" xfId="5" applyNumberFormat="1" applyFont="1" applyFill="1" applyBorder="1" applyAlignment="1">
      <alignment horizontal="center" vertical="center" wrapText="1"/>
    </xf>
    <xf numFmtId="0" fontId="13" fillId="0" borderId="16" xfId="0" applyFont="1" applyBorder="1" applyAlignment="1">
      <alignment horizontal="center" vertical="center" wrapText="1"/>
    </xf>
    <xf numFmtId="0" fontId="13" fillId="0" borderId="15" xfId="0" applyFont="1" applyBorder="1" applyAlignment="1">
      <alignment horizontal="center" vertical="center" wrapText="1"/>
    </xf>
    <xf numFmtId="9" fontId="0" fillId="0" borderId="2" xfId="2" applyFont="1" applyBorder="1" applyAlignment="1">
      <alignment wrapText="1"/>
    </xf>
    <xf numFmtId="0" fontId="0" fillId="0" borderId="2" xfId="0" applyBorder="1" applyAlignment="1">
      <alignment wrapText="1"/>
    </xf>
    <xf numFmtId="172" fontId="0" fillId="0" borderId="2" xfId="0" applyNumberFormat="1" applyBorder="1" applyAlignment="1">
      <alignment wrapText="1"/>
    </xf>
    <xf numFmtId="165" fontId="0" fillId="0" borderId="2" xfId="0" applyNumberFormat="1" applyBorder="1" applyAlignment="1">
      <alignment wrapText="1"/>
    </xf>
    <xf numFmtId="172" fontId="0" fillId="0" borderId="2" xfId="0" applyNumberFormat="1" applyBorder="1" applyAlignment="1">
      <alignment horizontal="center" wrapText="1"/>
    </xf>
    <xf numFmtId="172" fontId="13" fillId="0" borderId="16" xfId="0" applyNumberFormat="1" applyFont="1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</cellXfs>
  <cellStyles count="8">
    <cellStyle name="Normal 3" xfId="3" xr:uid="{00000000-0005-0000-0000-000000000000}"/>
    <cellStyle name="Normal_Sheet1" xfId="4" xr:uid="{00000000-0005-0000-0000-000001000000}"/>
    <cellStyle name="Денежный" xfId="1" builtinId="4"/>
    <cellStyle name="Денежный 2" xfId="6" xr:uid="{00000000-0005-0000-0000-000003000000}"/>
    <cellStyle name="Обычный" xfId="0" builtinId="0"/>
    <cellStyle name="Процентный" xfId="2" builtinId="5"/>
    <cellStyle name="Процентный 2" xfId="7" xr:uid="{00000000-0005-0000-0000-000006000000}"/>
    <cellStyle name="Финансовый" xfId="5" builtinId="3"/>
  </cellStyles>
  <dxfs count="1540"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6500"/>
      </font>
      <fill>
        <patternFill>
          <bgColor rgb="FFFFEB9C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279" Type="http://schemas.openxmlformats.org/officeDocument/2006/relationships/image" Target="../media/image279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48" Type="http://schemas.openxmlformats.org/officeDocument/2006/relationships/image" Target="../media/image248.png"/><Relationship Id="rId269" Type="http://schemas.openxmlformats.org/officeDocument/2006/relationships/image" Target="../media/image269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291" Type="http://schemas.openxmlformats.org/officeDocument/2006/relationships/image" Target="../media/image291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281" Type="http://schemas.openxmlformats.org/officeDocument/2006/relationships/image" Target="../media/image281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png"/><Relationship Id="rId292" Type="http://schemas.openxmlformats.org/officeDocument/2006/relationships/image" Target="../media/image292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5.png"/><Relationship Id="rId2" Type="http://schemas.openxmlformats.org/officeDocument/2006/relationships/image" Target="../media/image294.png"/><Relationship Id="rId1" Type="http://schemas.openxmlformats.org/officeDocument/2006/relationships/image" Target="../media/image293.png"/><Relationship Id="rId6" Type="http://schemas.openxmlformats.org/officeDocument/2006/relationships/image" Target="../media/image298.png"/><Relationship Id="rId5" Type="http://schemas.openxmlformats.org/officeDocument/2006/relationships/image" Target="../media/image297.png"/><Relationship Id="rId4" Type="http://schemas.openxmlformats.org/officeDocument/2006/relationships/image" Target="../media/image29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105281</xdr:colOff>
      <xdr:row>64</xdr:row>
      <xdr:rowOff>140153</xdr:rowOff>
    </xdr:from>
    <xdr:to>
      <xdr:col>1</xdr:col>
      <xdr:colOff>947119</xdr:colOff>
      <xdr:row>64</xdr:row>
      <xdr:rowOff>525308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9156" y="46869803"/>
          <a:ext cx="841838" cy="38515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65</xdr:row>
      <xdr:rowOff>145752</xdr:rowOff>
    </xdr:from>
    <xdr:to>
      <xdr:col>1</xdr:col>
      <xdr:colOff>935610</xdr:colOff>
      <xdr:row>65</xdr:row>
      <xdr:rowOff>547414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8650" y="47618352"/>
          <a:ext cx="830835" cy="401662"/>
        </a:xfrm>
        <a:prstGeom prst="rect">
          <a:avLst/>
        </a:prstGeom>
      </xdr:spPr>
    </xdr:pic>
    <xdr:clientData/>
  </xdr:twoCellAnchor>
  <xdr:twoCellAnchor editAs="oneCell">
    <xdr:from>
      <xdr:col>1</xdr:col>
      <xdr:colOff>105533</xdr:colOff>
      <xdr:row>63</xdr:row>
      <xdr:rowOff>143886</xdr:rowOff>
    </xdr:from>
    <xdr:to>
      <xdr:col>1</xdr:col>
      <xdr:colOff>952874</xdr:colOff>
      <xdr:row>63</xdr:row>
      <xdr:rowOff>540046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29408" y="46130586"/>
          <a:ext cx="847341" cy="396160"/>
        </a:xfrm>
        <a:prstGeom prst="rect">
          <a:avLst/>
        </a:prstGeom>
      </xdr:spPr>
    </xdr:pic>
    <xdr:clientData/>
  </xdr:twoCellAnchor>
  <xdr:twoCellAnchor editAs="oneCell">
    <xdr:from>
      <xdr:col>1</xdr:col>
      <xdr:colOff>26712</xdr:colOff>
      <xdr:row>71</xdr:row>
      <xdr:rowOff>172040</xdr:rowOff>
    </xdr:from>
    <xdr:to>
      <xdr:col>1</xdr:col>
      <xdr:colOff>855397</xdr:colOff>
      <xdr:row>71</xdr:row>
      <xdr:rowOff>638175</xdr:rowOff>
    </xdr:to>
    <xdr:pic>
      <xdr:nvPicPr>
        <xdr:cNvPr id="97" name="Рисунок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912" y="26099090"/>
          <a:ext cx="828685" cy="466135"/>
        </a:xfrm>
        <a:prstGeom prst="rect">
          <a:avLst/>
        </a:prstGeom>
      </xdr:spPr>
    </xdr:pic>
    <xdr:clientData/>
  </xdr:twoCellAnchor>
  <xdr:twoCellAnchor editAs="oneCell">
    <xdr:from>
      <xdr:col>1</xdr:col>
      <xdr:colOff>25531</xdr:colOff>
      <xdr:row>160</xdr:row>
      <xdr:rowOff>141511</xdr:rowOff>
    </xdr:from>
    <xdr:to>
      <xdr:col>1</xdr:col>
      <xdr:colOff>872241</xdr:colOff>
      <xdr:row>160</xdr:row>
      <xdr:rowOff>676275</xdr:rowOff>
    </xdr:to>
    <xdr:pic>
      <xdr:nvPicPr>
        <xdr:cNvPr id="190" name="Рисунок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9406" y="102592411"/>
          <a:ext cx="846710" cy="534764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161</xdr:row>
      <xdr:rowOff>141511</xdr:rowOff>
    </xdr:from>
    <xdr:to>
      <xdr:col>1</xdr:col>
      <xdr:colOff>888895</xdr:colOff>
      <xdr:row>161</xdr:row>
      <xdr:rowOff>669281</xdr:rowOff>
    </xdr:to>
    <xdr:pic>
      <xdr:nvPicPr>
        <xdr:cNvPr id="191" name="Рисунок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61975" y="103335361"/>
          <a:ext cx="869845" cy="527770"/>
        </a:xfrm>
        <a:prstGeom prst="rect">
          <a:avLst/>
        </a:prstGeom>
      </xdr:spPr>
    </xdr:pic>
    <xdr:clientData/>
  </xdr:twoCellAnchor>
  <xdr:twoCellAnchor editAs="oneCell">
    <xdr:from>
      <xdr:col>1</xdr:col>
      <xdr:colOff>30926</xdr:colOff>
      <xdr:row>158</xdr:row>
      <xdr:rowOff>126392</xdr:rowOff>
    </xdr:from>
    <xdr:to>
      <xdr:col>1</xdr:col>
      <xdr:colOff>883118</xdr:colOff>
      <xdr:row>158</xdr:row>
      <xdr:rowOff>628650</xdr:rowOff>
    </xdr:to>
    <xdr:pic>
      <xdr:nvPicPr>
        <xdr:cNvPr id="192" name="Рисунок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4801" y="101091392"/>
          <a:ext cx="861717" cy="502258"/>
        </a:xfrm>
        <a:prstGeom prst="rect">
          <a:avLst/>
        </a:prstGeom>
      </xdr:spPr>
    </xdr:pic>
    <xdr:clientData/>
  </xdr:twoCellAnchor>
  <xdr:twoCellAnchor editAs="oneCell">
    <xdr:from>
      <xdr:col>1</xdr:col>
      <xdr:colOff>10886</xdr:colOff>
      <xdr:row>140</xdr:row>
      <xdr:rowOff>65316</xdr:rowOff>
    </xdr:from>
    <xdr:to>
      <xdr:col>1</xdr:col>
      <xdr:colOff>884465</xdr:colOff>
      <xdr:row>140</xdr:row>
      <xdr:rowOff>702219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886" y="2024745"/>
          <a:ext cx="892629" cy="636903"/>
        </a:xfrm>
        <a:prstGeom prst="rect">
          <a:avLst/>
        </a:prstGeom>
      </xdr:spPr>
    </xdr:pic>
    <xdr:clientData/>
  </xdr:twoCellAnchor>
  <xdr:twoCellAnchor editAs="oneCell">
    <xdr:from>
      <xdr:col>1</xdr:col>
      <xdr:colOff>10886</xdr:colOff>
      <xdr:row>139</xdr:row>
      <xdr:rowOff>76202</xdr:rowOff>
    </xdr:from>
    <xdr:to>
      <xdr:col>1</xdr:col>
      <xdr:colOff>884465</xdr:colOff>
      <xdr:row>139</xdr:row>
      <xdr:rowOff>713105</xdr:rowOff>
    </xdr:to>
    <xdr:pic>
      <xdr:nvPicPr>
        <xdr:cNvPr id="684" name="Рисунок 683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886" y="555173"/>
          <a:ext cx="892629" cy="636903"/>
        </a:xfrm>
        <a:prstGeom prst="rect">
          <a:avLst/>
        </a:prstGeom>
      </xdr:spPr>
    </xdr:pic>
    <xdr:clientData/>
  </xdr:twoCellAnchor>
  <xdr:twoCellAnchor editAs="oneCell">
    <xdr:from>
      <xdr:col>1</xdr:col>
      <xdr:colOff>10886</xdr:colOff>
      <xdr:row>141</xdr:row>
      <xdr:rowOff>54431</xdr:rowOff>
    </xdr:from>
    <xdr:to>
      <xdr:col>1</xdr:col>
      <xdr:colOff>883104</xdr:colOff>
      <xdr:row>141</xdr:row>
      <xdr:rowOff>699363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886" y="6455231"/>
          <a:ext cx="881743" cy="644932"/>
        </a:xfrm>
        <a:prstGeom prst="rect">
          <a:avLst/>
        </a:prstGeom>
      </xdr:spPr>
    </xdr:pic>
    <xdr:clientData/>
  </xdr:twoCellAnchor>
  <xdr:twoCellAnchor editAs="oneCell">
    <xdr:from>
      <xdr:col>1</xdr:col>
      <xdr:colOff>41935</xdr:colOff>
      <xdr:row>21</xdr:row>
      <xdr:rowOff>161929</xdr:rowOff>
    </xdr:from>
    <xdr:to>
      <xdr:col>1</xdr:col>
      <xdr:colOff>874544</xdr:colOff>
      <xdr:row>21</xdr:row>
      <xdr:rowOff>590550</xdr:rowOff>
    </xdr:to>
    <xdr:pic>
      <xdr:nvPicPr>
        <xdr:cNvPr id="393" name="Рисунок 392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9135" y="509006479"/>
          <a:ext cx="832609" cy="428621"/>
        </a:xfrm>
        <a:prstGeom prst="rect">
          <a:avLst/>
        </a:prstGeom>
      </xdr:spPr>
    </xdr:pic>
    <xdr:clientData/>
  </xdr:twoCellAnchor>
  <xdr:twoCellAnchor editAs="oneCell">
    <xdr:from>
      <xdr:col>1</xdr:col>
      <xdr:colOff>42598</xdr:colOff>
      <xdr:row>22</xdr:row>
      <xdr:rowOff>142879</xdr:rowOff>
    </xdr:from>
    <xdr:to>
      <xdr:col>1</xdr:col>
      <xdr:colOff>881743</xdr:colOff>
      <xdr:row>22</xdr:row>
      <xdr:rowOff>657225</xdr:rowOff>
    </xdr:to>
    <xdr:pic>
      <xdr:nvPicPr>
        <xdr:cNvPr id="394" name="Рисунок 393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9798" y="509730379"/>
          <a:ext cx="848670" cy="514346"/>
        </a:xfrm>
        <a:prstGeom prst="rect">
          <a:avLst/>
        </a:prstGeom>
      </xdr:spPr>
    </xdr:pic>
    <xdr:clientData/>
  </xdr:twoCellAnchor>
  <xdr:twoCellAnchor editAs="oneCell">
    <xdr:from>
      <xdr:col>1</xdr:col>
      <xdr:colOff>88447</xdr:colOff>
      <xdr:row>70</xdr:row>
      <xdr:rowOff>97973</xdr:rowOff>
    </xdr:from>
    <xdr:to>
      <xdr:col>1</xdr:col>
      <xdr:colOff>951452</xdr:colOff>
      <xdr:row>70</xdr:row>
      <xdr:rowOff>664030</xdr:rowOff>
    </xdr:to>
    <xdr:pic>
      <xdr:nvPicPr>
        <xdr:cNvPr id="124" name="Рисунок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12322" y="51285323"/>
          <a:ext cx="863005" cy="566057"/>
        </a:xfrm>
        <a:prstGeom prst="rect">
          <a:avLst/>
        </a:prstGeom>
      </xdr:spPr>
    </xdr:pic>
    <xdr:clientData/>
  </xdr:twoCellAnchor>
  <xdr:twoCellAnchor editAs="oneCell">
    <xdr:from>
      <xdr:col>1</xdr:col>
      <xdr:colOff>10886</xdr:colOff>
      <xdr:row>72</xdr:row>
      <xdr:rowOff>130631</xdr:rowOff>
    </xdr:from>
    <xdr:to>
      <xdr:col>1</xdr:col>
      <xdr:colOff>883713</xdr:colOff>
      <xdr:row>72</xdr:row>
      <xdr:rowOff>609602</xdr:rowOff>
    </xdr:to>
    <xdr:pic>
      <xdr:nvPicPr>
        <xdr:cNvPr id="125" name="Рисунок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886" y="93138174"/>
          <a:ext cx="891877" cy="478971"/>
        </a:xfrm>
        <a:prstGeom prst="rect">
          <a:avLst/>
        </a:prstGeom>
      </xdr:spPr>
    </xdr:pic>
    <xdr:clientData/>
  </xdr:twoCellAnchor>
  <xdr:twoCellAnchor editAs="oneCell">
    <xdr:from>
      <xdr:col>1</xdr:col>
      <xdr:colOff>87087</xdr:colOff>
      <xdr:row>58</xdr:row>
      <xdr:rowOff>108860</xdr:rowOff>
    </xdr:from>
    <xdr:to>
      <xdr:col>1</xdr:col>
      <xdr:colOff>963909</xdr:colOff>
      <xdr:row>58</xdr:row>
      <xdr:rowOff>627795</xdr:rowOff>
    </xdr:to>
    <xdr:pic>
      <xdr:nvPicPr>
        <xdr:cNvPr id="485" name="Рисунок 484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0962" y="42380810"/>
          <a:ext cx="876822" cy="518935"/>
        </a:xfrm>
        <a:prstGeom prst="rect">
          <a:avLst/>
        </a:prstGeom>
      </xdr:spPr>
    </xdr:pic>
    <xdr:clientData/>
  </xdr:twoCellAnchor>
  <xdr:twoCellAnchor editAs="oneCell">
    <xdr:from>
      <xdr:col>1</xdr:col>
      <xdr:colOff>87086</xdr:colOff>
      <xdr:row>57</xdr:row>
      <xdr:rowOff>108860</xdr:rowOff>
    </xdr:from>
    <xdr:to>
      <xdr:col>1</xdr:col>
      <xdr:colOff>966312</xdr:colOff>
      <xdr:row>57</xdr:row>
      <xdr:rowOff>639725</xdr:rowOff>
    </xdr:to>
    <xdr:pic>
      <xdr:nvPicPr>
        <xdr:cNvPr id="486" name="Рисунок 485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10961" y="41637860"/>
          <a:ext cx="879226" cy="530865"/>
        </a:xfrm>
        <a:prstGeom prst="rect">
          <a:avLst/>
        </a:prstGeom>
      </xdr:spPr>
    </xdr:pic>
    <xdr:clientData/>
  </xdr:twoCellAnchor>
  <xdr:twoCellAnchor editAs="oneCell">
    <xdr:from>
      <xdr:col>1</xdr:col>
      <xdr:colOff>87086</xdr:colOff>
      <xdr:row>56</xdr:row>
      <xdr:rowOff>108861</xdr:rowOff>
    </xdr:from>
    <xdr:to>
      <xdr:col>1</xdr:col>
      <xdr:colOff>947057</xdr:colOff>
      <xdr:row>56</xdr:row>
      <xdr:rowOff>597863</xdr:rowOff>
    </xdr:to>
    <xdr:pic>
      <xdr:nvPicPr>
        <xdr:cNvPr id="487" name="Рисунок 486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10961" y="40894911"/>
          <a:ext cx="859971" cy="489002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159</xdr:row>
      <xdr:rowOff>76201</xdr:rowOff>
    </xdr:from>
    <xdr:to>
      <xdr:col>1</xdr:col>
      <xdr:colOff>881433</xdr:colOff>
      <xdr:row>159</xdr:row>
      <xdr:rowOff>692189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050" y="15601951"/>
          <a:ext cx="862383" cy="61598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163</xdr:row>
      <xdr:rowOff>76201</xdr:rowOff>
    </xdr:from>
    <xdr:to>
      <xdr:col>1</xdr:col>
      <xdr:colOff>871167</xdr:colOff>
      <xdr:row>163</xdr:row>
      <xdr:rowOff>692189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050" y="16344901"/>
          <a:ext cx="852117" cy="61598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162</xdr:row>
      <xdr:rowOff>76200</xdr:rowOff>
    </xdr:from>
    <xdr:to>
      <xdr:col>1</xdr:col>
      <xdr:colOff>876300</xdr:colOff>
      <xdr:row>162</xdr:row>
      <xdr:rowOff>651122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50" y="17830800"/>
          <a:ext cx="857250" cy="57492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176</xdr:row>
      <xdr:rowOff>76200</xdr:rowOff>
    </xdr:from>
    <xdr:to>
      <xdr:col>1</xdr:col>
      <xdr:colOff>882092</xdr:colOff>
      <xdr:row>176</xdr:row>
      <xdr:rowOff>685853</xdr:rowOff>
    </xdr:to>
    <xdr:pic>
      <xdr:nvPicPr>
        <xdr:cNvPr id="101" name="Рисунок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25" y="66865500"/>
          <a:ext cx="891617" cy="60965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177</xdr:row>
      <xdr:rowOff>114301</xdr:rowOff>
    </xdr:from>
    <xdr:to>
      <xdr:col>1</xdr:col>
      <xdr:colOff>885825</xdr:colOff>
      <xdr:row>177</xdr:row>
      <xdr:rowOff>662409</xdr:rowOff>
    </xdr:to>
    <xdr:pic>
      <xdr:nvPicPr>
        <xdr:cNvPr id="102" name="Рисунок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050" y="67646551"/>
          <a:ext cx="866775" cy="548108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178</xdr:row>
      <xdr:rowOff>85725</xdr:rowOff>
    </xdr:from>
    <xdr:to>
      <xdr:col>1</xdr:col>
      <xdr:colOff>885825</xdr:colOff>
      <xdr:row>178</xdr:row>
      <xdr:rowOff>690496</xdr:rowOff>
    </xdr:to>
    <xdr:pic>
      <xdr:nvPicPr>
        <xdr:cNvPr id="103" name="Рисунок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525" y="68360925"/>
          <a:ext cx="876300" cy="604771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179</xdr:row>
      <xdr:rowOff>85725</xdr:rowOff>
    </xdr:from>
    <xdr:to>
      <xdr:col>1</xdr:col>
      <xdr:colOff>885825</xdr:colOff>
      <xdr:row>179</xdr:row>
      <xdr:rowOff>667654</xdr:rowOff>
    </xdr:to>
    <xdr:pic>
      <xdr:nvPicPr>
        <xdr:cNvPr id="104" name="Рисунок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525" y="69103875"/>
          <a:ext cx="885825" cy="581929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180</xdr:row>
      <xdr:rowOff>85725</xdr:rowOff>
    </xdr:from>
    <xdr:to>
      <xdr:col>1</xdr:col>
      <xdr:colOff>885825</xdr:colOff>
      <xdr:row>180</xdr:row>
      <xdr:rowOff>672465</xdr:rowOff>
    </xdr:to>
    <xdr:pic>
      <xdr:nvPicPr>
        <xdr:cNvPr id="105" name="Рисунок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8575" y="69846825"/>
          <a:ext cx="866775" cy="5867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133</xdr:row>
      <xdr:rowOff>104775</xdr:rowOff>
    </xdr:from>
    <xdr:to>
      <xdr:col>1</xdr:col>
      <xdr:colOff>882092</xdr:colOff>
      <xdr:row>133</xdr:row>
      <xdr:rowOff>645842</xdr:rowOff>
    </xdr:to>
    <xdr:pic>
      <xdr:nvPicPr>
        <xdr:cNvPr id="237" name="Рисунок 236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" y="104784525"/>
          <a:ext cx="891617" cy="54106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134</xdr:row>
      <xdr:rowOff>104775</xdr:rowOff>
    </xdr:from>
    <xdr:to>
      <xdr:col>1</xdr:col>
      <xdr:colOff>883997</xdr:colOff>
      <xdr:row>134</xdr:row>
      <xdr:rowOff>615359</xdr:rowOff>
    </xdr:to>
    <xdr:pic>
      <xdr:nvPicPr>
        <xdr:cNvPr id="238" name="Рисунок 237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525" y="105527475"/>
          <a:ext cx="883997" cy="510584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239</xdr:row>
      <xdr:rowOff>19050</xdr:rowOff>
    </xdr:from>
    <xdr:to>
      <xdr:col>1</xdr:col>
      <xdr:colOff>833437</xdr:colOff>
      <xdr:row>240</xdr:row>
      <xdr:rowOff>4761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4775" y="144818100"/>
          <a:ext cx="728662" cy="728662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238</xdr:row>
      <xdr:rowOff>19049</xdr:rowOff>
    </xdr:from>
    <xdr:to>
      <xdr:col>1</xdr:col>
      <xdr:colOff>799147</xdr:colOff>
      <xdr:row>238</xdr:row>
      <xdr:rowOff>696276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4775" y="145561049"/>
          <a:ext cx="694372" cy="677227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241</xdr:row>
      <xdr:rowOff>19050</xdr:rowOff>
    </xdr:from>
    <xdr:to>
      <xdr:col>1</xdr:col>
      <xdr:colOff>790575</xdr:colOff>
      <xdr:row>241</xdr:row>
      <xdr:rowOff>713422</xdr:rowOff>
    </xdr:to>
    <xdr:pic>
      <xdr:nvPicPr>
        <xdr:cNvPr id="74" name="Рисунок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4775" y="146304000"/>
          <a:ext cx="685800" cy="694372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240</xdr:row>
      <xdr:rowOff>19050</xdr:rowOff>
    </xdr:from>
    <xdr:to>
      <xdr:col>1</xdr:col>
      <xdr:colOff>807719</xdr:colOff>
      <xdr:row>240</xdr:row>
      <xdr:rowOff>730568</xdr:rowOff>
    </xdr:to>
    <xdr:pic>
      <xdr:nvPicPr>
        <xdr:cNvPr id="75" name="Рисунок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4775" y="147046950"/>
          <a:ext cx="702944" cy="711518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242</xdr:row>
      <xdr:rowOff>19049</xdr:rowOff>
    </xdr:from>
    <xdr:to>
      <xdr:col>1</xdr:col>
      <xdr:colOff>790575</xdr:colOff>
      <xdr:row>242</xdr:row>
      <xdr:rowOff>687704</xdr:rowOff>
    </xdr:to>
    <xdr:pic>
      <xdr:nvPicPr>
        <xdr:cNvPr id="76" name="Рисунок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4775" y="147789899"/>
          <a:ext cx="685800" cy="668655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246</xdr:row>
      <xdr:rowOff>19050</xdr:rowOff>
    </xdr:from>
    <xdr:to>
      <xdr:col>1</xdr:col>
      <xdr:colOff>797447</xdr:colOff>
      <xdr:row>246</xdr:row>
      <xdr:rowOff>715942</xdr:rowOff>
    </xdr:to>
    <xdr:pic>
      <xdr:nvPicPr>
        <xdr:cNvPr id="112" name="Рисунок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3350" y="150018750"/>
          <a:ext cx="664097" cy="696892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247</xdr:row>
      <xdr:rowOff>19050</xdr:rowOff>
    </xdr:from>
    <xdr:to>
      <xdr:col>1</xdr:col>
      <xdr:colOff>772852</xdr:colOff>
      <xdr:row>247</xdr:row>
      <xdr:rowOff>683147</xdr:rowOff>
    </xdr:to>
    <xdr:pic>
      <xdr:nvPicPr>
        <xdr:cNvPr id="161" name="Рисунок 160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3350" y="150761700"/>
          <a:ext cx="639502" cy="664097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243</xdr:row>
      <xdr:rowOff>28575</xdr:rowOff>
    </xdr:from>
    <xdr:to>
      <xdr:col>1</xdr:col>
      <xdr:colOff>800100</xdr:colOff>
      <xdr:row>243</xdr:row>
      <xdr:rowOff>659878</xdr:rowOff>
    </xdr:to>
    <xdr:pic>
      <xdr:nvPicPr>
        <xdr:cNvPr id="164" name="Рисунок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52400" y="153000075"/>
          <a:ext cx="647700" cy="63130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244</xdr:row>
      <xdr:rowOff>28575</xdr:rowOff>
    </xdr:from>
    <xdr:to>
      <xdr:col>1</xdr:col>
      <xdr:colOff>775504</xdr:colOff>
      <xdr:row>244</xdr:row>
      <xdr:rowOff>709071</xdr:rowOff>
    </xdr:to>
    <xdr:pic>
      <xdr:nvPicPr>
        <xdr:cNvPr id="179" name="Рисунок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2400" y="153743025"/>
          <a:ext cx="623104" cy="680496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245</xdr:row>
      <xdr:rowOff>28575</xdr:rowOff>
    </xdr:from>
    <xdr:to>
      <xdr:col>1</xdr:col>
      <xdr:colOff>800100</xdr:colOff>
      <xdr:row>245</xdr:row>
      <xdr:rowOff>709070</xdr:rowOff>
    </xdr:to>
    <xdr:pic>
      <xdr:nvPicPr>
        <xdr:cNvPr id="255" name="Рисунок 254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2400" y="155228925"/>
          <a:ext cx="647700" cy="68049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261</xdr:row>
      <xdr:rowOff>57150</xdr:rowOff>
    </xdr:from>
    <xdr:to>
      <xdr:col>1</xdr:col>
      <xdr:colOff>777294</xdr:colOff>
      <xdr:row>261</xdr:row>
      <xdr:rowOff>682044</xdr:rowOff>
    </xdr:to>
    <xdr:pic>
      <xdr:nvPicPr>
        <xdr:cNvPr id="315" name="Рисунок 314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2400" y="181260750"/>
          <a:ext cx="624894" cy="624894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264</xdr:row>
      <xdr:rowOff>57150</xdr:rowOff>
    </xdr:from>
    <xdr:to>
      <xdr:col>1</xdr:col>
      <xdr:colOff>754432</xdr:colOff>
      <xdr:row>264</xdr:row>
      <xdr:rowOff>666803</xdr:rowOff>
    </xdr:to>
    <xdr:pic>
      <xdr:nvPicPr>
        <xdr:cNvPr id="316" name="Рисунок 315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52400" y="182003700"/>
          <a:ext cx="602032" cy="60965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263</xdr:row>
      <xdr:rowOff>57150</xdr:rowOff>
    </xdr:from>
    <xdr:to>
      <xdr:col>1</xdr:col>
      <xdr:colOff>777294</xdr:colOff>
      <xdr:row>263</xdr:row>
      <xdr:rowOff>666803</xdr:rowOff>
    </xdr:to>
    <xdr:pic>
      <xdr:nvPicPr>
        <xdr:cNvPr id="317" name="Рисунок 316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52400" y="182746650"/>
          <a:ext cx="624894" cy="60965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262</xdr:row>
      <xdr:rowOff>57150</xdr:rowOff>
    </xdr:from>
    <xdr:to>
      <xdr:col>1</xdr:col>
      <xdr:colOff>769673</xdr:colOff>
      <xdr:row>262</xdr:row>
      <xdr:rowOff>689665</xdr:rowOff>
    </xdr:to>
    <xdr:pic>
      <xdr:nvPicPr>
        <xdr:cNvPr id="318" name="Рисунок 317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52400" y="183489600"/>
          <a:ext cx="617273" cy="63251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32</xdr:row>
      <xdr:rowOff>123825</xdr:rowOff>
    </xdr:from>
    <xdr:to>
      <xdr:col>1</xdr:col>
      <xdr:colOff>879850</xdr:colOff>
      <xdr:row>32</xdr:row>
      <xdr:rowOff>621740</xdr:rowOff>
    </xdr:to>
    <xdr:pic>
      <xdr:nvPicPr>
        <xdr:cNvPr id="579" name="Рисунок 578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8576" y="329917425"/>
          <a:ext cx="851274" cy="49791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14</xdr:row>
      <xdr:rowOff>123825</xdr:rowOff>
    </xdr:from>
    <xdr:to>
      <xdr:col>1</xdr:col>
      <xdr:colOff>942904</xdr:colOff>
      <xdr:row>14</xdr:row>
      <xdr:rowOff>610950</xdr:rowOff>
    </xdr:to>
    <xdr:pic>
      <xdr:nvPicPr>
        <xdr:cNvPr id="618" name="Рисунок 617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00075" y="9705975"/>
          <a:ext cx="866704" cy="4871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85726</xdr:colOff>
      <xdr:row>26</xdr:row>
      <xdr:rowOff>152400</xdr:rowOff>
    </xdr:from>
    <xdr:to>
      <xdr:col>1</xdr:col>
      <xdr:colOff>962026</xdr:colOff>
      <xdr:row>26</xdr:row>
      <xdr:rowOff>653143</xdr:rowOff>
    </xdr:to>
    <xdr:pic>
      <xdr:nvPicPr>
        <xdr:cNvPr id="625" name="Рисунок 624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09601" y="18649950"/>
          <a:ext cx="876300" cy="500743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27</xdr:row>
      <xdr:rowOff>152400</xdr:rowOff>
    </xdr:from>
    <xdr:to>
      <xdr:col>1</xdr:col>
      <xdr:colOff>962025</xdr:colOff>
      <xdr:row>27</xdr:row>
      <xdr:rowOff>629866</xdr:rowOff>
    </xdr:to>
    <xdr:pic>
      <xdr:nvPicPr>
        <xdr:cNvPr id="626" name="Рисунок 625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9600" y="19392900"/>
          <a:ext cx="876300" cy="47746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73</xdr:row>
      <xdr:rowOff>123825</xdr:rowOff>
    </xdr:from>
    <xdr:to>
      <xdr:col>1</xdr:col>
      <xdr:colOff>876300</xdr:colOff>
      <xdr:row>73</xdr:row>
      <xdr:rowOff>609782</xdr:rowOff>
    </xdr:to>
    <xdr:pic>
      <xdr:nvPicPr>
        <xdr:cNvPr id="628" name="Рисунок 627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050" y="364836075"/>
          <a:ext cx="857250" cy="485957"/>
        </a:xfrm>
        <a:prstGeom prst="rect">
          <a:avLst/>
        </a:prstGeom>
      </xdr:spPr>
    </xdr:pic>
    <xdr:clientData/>
  </xdr:twoCellAnchor>
  <xdr:oneCellAnchor>
    <xdr:from>
      <xdr:col>1</xdr:col>
      <xdr:colOff>28575</xdr:colOff>
      <xdr:row>67</xdr:row>
      <xdr:rowOff>162515</xdr:rowOff>
    </xdr:from>
    <xdr:ext cx="855398" cy="481161"/>
    <xdr:pic>
      <xdr:nvPicPr>
        <xdr:cNvPr id="712" name="Рисунок 711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75" y="49121015"/>
          <a:ext cx="855398" cy="481161"/>
        </a:xfrm>
        <a:prstGeom prst="rect">
          <a:avLst/>
        </a:prstGeom>
      </xdr:spPr>
    </xdr:pic>
    <xdr:clientData/>
  </xdr:oneCellAnchor>
  <xdr:oneCellAnchor>
    <xdr:from>
      <xdr:col>1</xdr:col>
      <xdr:colOff>77561</xdr:colOff>
      <xdr:row>68</xdr:row>
      <xdr:rowOff>130631</xdr:rowOff>
    </xdr:from>
    <xdr:ext cx="891877" cy="478971"/>
    <xdr:pic>
      <xdr:nvPicPr>
        <xdr:cNvPr id="716" name="Рисунок 715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1436" y="49832081"/>
          <a:ext cx="891877" cy="478971"/>
        </a:xfrm>
        <a:prstGeom prst="rect">
          <a:avLst/>
        </a:prstGeom>
      </xdr:spPr>
    </xdr:pic>
    <xdr:clientData/>
  </xdr:oneCellAnchor>
  <xdr:oneCellAnchor>
    <xdr:from>
      <xdr:col>1</xdr:col>
      <xdr:colOff>85725</xdr:colOff>
      <xdr:row>69</xdr:row>
      <xdr:rowOff>123825</xdr:rowOff>
    </xdr:from>
    <xdr:ext cx="857250" cy="485957"/>
    <xdr:pic>
      <xdr:nvPicPr>
        <xdr:cNvPr id="718" name="Рисунок 717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09600" y="50568225"/>
          <a:ext cx="857250" cy="485957"/>
        </a:xfrm>
        <a:prstGeom prst="rect">
          <a:avLst/>
        </a:prstGeom>
      </xdr:spPr>
    </xdr:pic>
    <xdr:clientData/>
  </xdr:oneCellAnchor>
  <xdr:oneCellAnchor>
    <xdr:from>
      <xdr:col>1</xdr:col>
      <xdr:colOff>76200</xdr:colOff>
      <xdr:row>66</xdr:row>
      <xdr:rowOff>133350</xdr:rowOff>
    </xdr:from>
    <xdr:ext cx="883621" cy="470714"/>
    <xdr:pic>
      <xdr:nvPicPr>
        <xdr:cNvPr id="719" name="Рисунок 718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0075" y="48348900"/>
          <a:ext cx="883621" cy="470714"/>
        </a:xfrm>
        <a:prstGeom prst="rect">
          <a:avLst/>
        </a:prstGeom>
      </xdr:spPr>
    </xdr:pic>
    <xdr:clientData/>
  </xdr:oneCellAnchor>
  <xdr:twoCellAnchor editAs="oneCell">
    <xdr:from>
      <xdr:col>1</xdr:col>
      <xdr:colOff>19050</xdr:colOff>
      <xdr:row>92</xdr:row>
      <xdr:rowOff>85725</xdr:rowOff>
    </xdr:from>
    <xdr:to>
      <xdr:col>1</xdr:col>
      <xdr:colOff>859952</xdr:colOff>
      <xdr:row>92</xdr:row>
      <xdr:rowOff>635545</xdr:rowOff>
    </xdr:to>
    <xdr:pic>
      <xdr:nvPicPr>
        <xdr:cNvPr id="818" name="Рисунок 817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9050" y="439835925"/>
          <a:ext cx="840902" cy="54982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90</xdr:row>
      <xdr:rowOff>85725</xdr:rowOff>
    </xdr:from>
    <xdr:to>
      <xdr:col>1</xdr:col>
      <xdr:colOff>834077</xdr:colOff>
      <xdr:row>90</xdr:row>
      <xdr:rowOff>642014</xdr:rowOff>
    </xdr:to>
    <xdr:pic>
      <xdr:nvPicPr>
        <xdr:cNvPr id="819" name="Рисунок 818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9050" y="440578875"/>
          <a:ext cx="815027" cy="556289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93</xdr:row>
      <xdr:rowOff>114301</xdr:rowOff>
    </xdr:from>
    <xdr:to>
      <xdr:col>1</xdr:col>
      <xdr:colOff>958970</xdr:colOff>
      <xdr:row>93</xdr:row>
      <xdr:rowOff>638247</xdr:rowOff>
    </xdr:to>
    <xdr:pic>
      <xdr:nvPicPr>
        <xdr:cNvPr id="823" name="Рисунок 822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251" y="68389501"/>
          <a:ext cx="863719" cy="52394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91</xdr:row>
      <xdr:rowOff>85725</xdr:rowOff>
    </xdr:from>
    <xdr:to>
      <xdr:col>1</xdr:col>
      <xdr:colOff>859952</xdr:colOff>
      <xdr:row>91</xdr:row>
      <xdr:rowOff>674356</xdr:rowOff>
    </xdr:to>
    <xdr:pic>
      <xdr:nvPicPr>
        <xdr:cNvPr id="824" name="Рисунок 823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9050" y="442064775"/>
          <a:ext cx="840902" cy="588631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94</xdr:row>
      <xdr:rowOff>85725</xdr:rowOff>
    </xdr:from>
    <xdr:to>
      <xdr:col>1</xdr:col>
      <xdr:colOff>885825</xdr:colOff>
      <xdr:row>94</xdr:row>
      <xdr:rowOff>654951</xdr:rowOff>
    </xdr:to>
    <xdr:pic>
      <xdr:nvPicPr>
        <xdr:cNvPr id="825" name="Рисунок 824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9050" y="442807725"/>
          <a:ext cx="866775" cy="569226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75</xdr:row>
      <xdr:rowOff>166687</xdr:rowOff>
    </xdr:from>
    <xdr:to>
      <xdr:col>1</xdr:col>
      <xdr:colOff>933450</xdr:colOff>
      <xdr:row>75</xdr:row>
      <xdr:rowOff>614054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88169" y="53268562"/>
          <a:ext cx="857250" cy="447367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76</xdr:row>
      <xdr:rowOff>133350</xdr:rowOff>
    </xdr:from>
    <xdr:to>
      <xdr:col>1</xdr:col>
      <xdr:colOff>885825</xdr:colOff>
      <xdr:row>76</xdr:row>
      <xdr:rowOff>632109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85775" y="3771900"/>
          <a:ext cx="866775" cy="498759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77</xdr:row>
      <xdr:rowOff>123825</xdr:rowOff>
    </xdr:from>
    <xdr:to>
      <xdr:col>1</xdr:col>
      <xdr:colOff>885825</xdr:colOff>
      <xdr:row>77</xdr:row>
      <xdr:rowOff>603318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76250" y="5991225"/>
          <a:ext cx="866775" cy="479493"/>
        </a:xfrm>
        <a:prstGeom prst="rect">
          <a:avLst/>
        </a:prstGeom>
      </xdr:spPr>
    </xdr:pic>
    <xdr:clientData/>
  </xdr:twoCellAnchor>
  <xdr:twoCellAnchor editAs="oneCell">
    <xdr:from>
      <xdr:col>1</xdr:col>
      <xdr:colOff>90488</xdr:colOff>
      <xdr:row>78</xdr:row>
      <xdr:rowOff>95250</xdr:rowOff>
    </xdr:from>
    <xdr:to>
      <xdr:col>1</xdr:col>
      <xdr:colOff>957263</xdr:colOff>
      <xdr:row>78</xdr:row>
      <xdr:rowOff>526728</xdr:rowOff>
    </xdr:to>
    <xdr:pic>
      <xdr:nvPicPr>
        <xdr:cNvPr id="96" name="Рисунок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02457" y="55411688"/>
          <a:ext cx="866775" cy="43147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7</xdr:row>
      <xdr:rowOff>133351</xdr:rowOff>
    </xdr:from>
    <xdr:to>
      <xdr:col>1</xdr:col>
      <xdr:colOff>885825</xdr:colOff>
      <xdr:row>7</xdr:row>
      <xdr:rowOff>590377</xdr:rowOff>
    </xdr:to>
    <xdr:pic>
      <xdr:nvPicPr>
        <xdr:cNvPr id="165" name="Рисунок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85775" y="28289251"/>
          <a:ext cx="866775" cy="45702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8</xdr:row>
      <xdr:rowOff>123825</xdr:rowOff>
    </xdr:from>
    <xdr:to>
      <xdr:col>1</xdr:col>
      <xdr:colOff>885825</xdr:colOff>
      <xdr:row>8</xdr:row>
      <xdr:rowOff>599494</xdr:rowOff>
    </xdr:to>
    <xdr:pic>
      <xdr:nvPicPr>
        <xdr:cNvPr id="169" name="Рисунок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85775" y="29022675"/>
          <a:ext cx="866775" cy="475669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9</xdr:row>
      <xdr:rowOff>123825</xdr:rowOff>
    </xdr:from>
    <xdr:to>
      <xdr:col>1</xdr:col>
      <xdr:colOff>885826</xdr:colOff>
      <xdr:row>9</xdr:row>
      <xdr:rowOff>596790</xdr:rowOff>
    </xdr:to>
    <xdr:pic>
      <xdr:nvPicPr>
        <xdr:cNvPr id="170" name="Рисунок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85776" y="29765625"/>
          <a:ext cx="857250" cy="47296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38</xdr:row>
      <xdr:rowOff>161925</xdr:rowOff>
    </xdr:from>
    <xdr:to>
      <xdr:col>1</xdr:col>
      <xdr:colOff>942975</xdr:colOff>
      <xdr:row>38</xdr:row>
      <xdr:rowOff>584397</xdr:rowOff>
    </xdr:to>
    <xdr:pic>
      <xdr:nvPicPr>
        <xdr:cNvPr id="176" name="Рисунок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09600" y="27574875"/>
          <a:ext cx="857250" cy="422472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39</xdr:row>
      <xdr:rowOff>114301</xdr:rowOff>
    </xdr:from>
    <xdr:to>
      <xdr:col>1</xdr:col>
      <xdr:colOff>942975</xdr:colOff>
      <xdr:row>39</xdr:row>
      <xdr:rowOff>591449</xdr:rowOff>
    </xdr:to>
    <xdr:pic>
      <xdr:nvPicPr>
        <xdr:cNvPr id="177" name="Рисунок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00075" y="28270201"/>
          <a:ext cx="866775" cy="47714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</xdr:row>
      <xdr:rowOff>133350</xdr:rowOff>
    </xdr:from>
    <xdr:to>
      <xdr:col>1</xdr:col>
      <xdr:colOff>889377</xdr:colOff>
      <xdr:row>2</xdr:row>
      <xdr:rowOff>609600</xdr:rowOff>
    </xdr:to>
    <xdr:pic>
      <xdr:nvPicPr>
        <xdr:cNvPr id="182" name="Рисунок 181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76250" y="45377100"/>
          <a:ext cx="879852" cy="4762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3</xdr:row>
      <xdr:rowOff>76200</xdr:rowOff>
    </xdr:from>
    <xdr:to>
      <xdr:col>1</xdr:col>
      <xdr:colOff>885826</xdr:colOff>
      <xdr:row>3</xdr:row>
      <xdr:rowOff>670003</xdr:rowOff>
    </xdr:to>
    <xdr:pic>
      <xdr:nvPicPr>
        <xdr:cNvPr id="183" name="Рисунок 182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85776" y="46062900"/>
          <a:ext cx="857250" cy="593803"/>
        </a:xfrm>
        <a:prstGeom prst="rect">
          <a:avLst/>
        </a:prstGeom>
      </xdr:spPr>
    </xdr:pic>
    <xdr:clientData/>
  </xdr:twoCellAnchor>
  <xdr:twoCellAnchor editAs="oneCell">
    <xdr:from>
      <xdr:col>1</xdr:col>
      <xdr:colOff>85726</xdr:colOff>
      <xdr:row>36</xdr:row>
      <xdr:rowOff>123825</xdr:rowOff>
    </xdr:from>
    <xdr:to>
      <xdr:col>1</xdr:col>
      <xdr:colOff>942976</xdr:colOff>
      <xdr:row>36</xdr:row>
      <xdr:rowOff>591864</xdr:rowOff>
    </xdr:to>
    <xdr:pic>
      <xdr:nvPicPr>
        <xdr:cNvPr id="205" name="Рисунок 204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09601" y="26050875"/>
          <a:ext cx="857250" cy="468039"/>
        </a:xfrm>
        <a:prstGeom prst="rect">
          <a:avLst/>
        </a:prstGeom>
      </xdr:spPr>
    </xdr:pic>
    <xdr:clientData/>
  </xdr:twoCellAnchor>
  <xdr:twoCellAnchor editAs="oneCell">
    <xdr:from>
      <xdr:col>1</xdr:col>
      <xdr:colOff>85726</xdr:colOff>
      <xdr:row>37</xdr:row>
      <xdr:rowOff>133350</xdr:rowOff>
    </xdr:from>
    <xdr:to>
      <xdr:col>1</xdr:col>
      <xdr:colOff>942976</xdr:colOff>
      <xdr:row>37</xdr:row>
      <xdr:rowOff>611431</xdr:rowOff>
    </xdr:to>
    <xdr:pic>
      <xdr:nvPicPr>
        <xdr:cNvPr id="206" name="Рисунок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1" y="26803350"/>
          <a:ext cx="857250" cy="478081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181</xdr:row>
      <xdr:rowOff>85725</xdr:rowOff>
    </xdr:from>
    <xdr:to>
      <xdr:col>1</xdr:col>
      <xdr:colOff>885825</xdr:colOff>
      <xdr:row>181</xdr:row>
      <xdr:rowOff>636692</xdr:rowOff>
    </xdr:to>
    <xdr:pic>
      <xdr:nvPicPr>
        <xdr:cNvPr id="397" name="Рисунок 396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76250" y="69103875"/>
          <a:ext cx="876300" cy="550967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182</xdr:row>
      <xdr:rowOff>104775</xdr:rowOff>
    </xdr:from>
    <xdr:to>
      <xdr:col>1</xdr:col>
      <xdr:colOff>885825</xdr:colOff>
      <xdr:row>182</xdr:row>
      <xdr:rowOff>625436</xdr:rowOff>
    </xdr:to>
    <xdr:pic>
      <xdr:nvPicPr>
        <xdr:cNvPr id="398" name="Рисунок 397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95300" y="69865875"/>
          <a:ext cx="857250" cy="52066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142</xdr:row>
      <xdr:rowOff>114300</xdr:rowOff>
    </xdr:from>
    <xdr:to>
      <xdr:col>1</xdr:col>
      <xdr:colOff>885825</xdr:colOff>
      <xdr:row>142</xdr:row>
      <xdr:rowOff>668468</xdr:rowOff>
    </xdr:to>
    <xdr:pic>
      <xdr:nvPicPr>
        <xdr:cNvPr id="488" name="Рисунок 487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52450" y="80276700"/>
          <a:ext cx="866775" cy="55416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143</xdr:row>
      <xdr:rowOff>104775</xdr:rowOff>
    </xdr:from>
    <xdr:to>
      <xdr:col>1</xdr:col>
      <xdr:colOff>885825</xdr:colOff>
      <xdr:row>143</xdr:row>
      <xdr:rowOff>670686</xdr:rowOff>
    </xdr:to>
    <xdr:pic>
      <xdr:nvPicPr>
        <xdr:cNvPr id="489" name="Рисунок 488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52450" y="81010125"/>
          <a:ext cx="866775" cy="56591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144</xdr:row>
      <xdr:rowOff>76201</xdr:rowOff>
    </xdr:from>
    <xdr:to>
      <xdr:col>1</xdr:col>
      <xdr:colOff>885825</xdr:colOff>
      <xdr:row>144</xdr:row>
      <xdr:rowOff>654051</xdr:rowOff>
    </xdr:to>
    <xdr:pic>
      <xdr:nvPicPr>
        <xdr:cNvPr id="490" name="Рисунок 489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52450" y="81724501"/>
          <a:ext cx="866775" cy="5778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145</xdr:row>
      <xdr:rowOff>57151</xdr:rowOff>
    </xdr:from>
    <xdr:to>
      <xdr:col>1</xdr:col>
      <xdr:colOff>876300</xdr:colOff>
      <xdr:row>145</xdr:row>
      <xdr:rowOff>623767</xdr:rowOff>
    </xdr:to>
    <xdr:pic>
      <xdr:nvPicPr>
        <xdr:cNvPr id="491" name="Рисунок 490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71500" y="82448401"/>
          <a:ext cx="828675" cy="566616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146</xdr:row>
      <xdr:rowOff>66676</xdr:rowOff>
    </xdr:from>
    <xdr:to>
      <xdr:col>1</xdr:col>
      <xdr:colOff>938212</xdr:colOff>
      <xdr:row>146</xdr:row>
      <xdr:rowOff>640374</xdr:rowOff>
    </xdr:to>
    <xdr:pic>
      <xdr:nvPicPr>
        <xdr:cNvPr id="493" name="Рисунок 492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21506" y="104841676"/>
          <a:ext cx="828675" cy="573698"/>
        </a:xfrm>
        <a:prstGeom prst="rect">
          <a:avLst/>
        </a:prstGeom>
      </xdr:spPr>
    </xdr:pic>
    <xdr:clientData/>
  </xdr:twoCellAnchor>
  <xdr:twoCellAnchor editAs="oneCell">
    <xdr:from>
      <xdr:col>1</xdr:col>
      <xdr:colOff>97632</xdr:colOff>
      <xdr:row>147</xdr:row>
      <xdr:rowOff>90488</xdr:rowOff>
    </xdr:from>
    <xdr:to>
      <xdr:col>1</xdr:col>
      <xdr:colOff>943964</xdr:colOff>
      <xdr:row>147</xdr:row>
      <xdr:rowOff>683309</xdr:rowOff>
    </xdr:to>
    <xdr:pic>
      <xdr:nvPicPr>
        <xdr:cNvPr id="495" name="Рисунок 494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09601" y="105603676"/>
          <a:ext cx="846332" cy="59282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148</xdr:row>
      <xdr:rowOff>78581</xdr:rowOff>
    </xdr:from>
    <xdr:to>
      <xdr:col>1</xdr:col>
      <xdr:colOff>962025</xdr:colOff>
      <xdr:row>148</xdr:row>
      <xdr:rowOff>677777</xdr:rowOff>
    </xdr:to>
    <xdr:pic>
      <xdr:nvPicPr>
        <xdr:cNvPr id="496" name="Рисунок 495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45319" y="106329956"/>
          <a:ext cx="828675" cy="59919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149</xdr:row>
      <xdr:rowOff>85726</xdr:rowOff>
    </xdr:from>
    <xdr:to>
      <xdr:col>1</xdr:col>
      <xdr:colOff>885825</xdr:colOff>
      <xdr:row>149</xdr:row>
      <xdr:rowOff>616976</xdr:rowOff>
    </xdr:to>
    <xdr:pic>
      <xdr:nvPicPr>
        <xdr:cNvPr id="551" name="Рисунок 550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552450" y="90649426"/>
          <a:ext cx="866775" cy="5312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150</xdr:row>
      <xdr:rowOff>76200</xdr:rowOff>
    </xdr:from>
    <xdr:to>
      <xdr:col>1</xdr:col>
      <xdr:colOff>885634</xdr:colOff>
      <xdr:row>150</xdr:row>
      <xdr:rowOff>676275</xdr:rowOff>
    </xdr:to>
    <xdr:pic>
      <xdr:nvPicPr>
        <xdr:cNvPr id="552" name="Рисунок 551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542925" y="91382850"/>
          <a:ext cx="876109" cy="600075"/>
        </a:xfrm>
        <a:prstGeom prst="rect">
          <a:avLst/>
        </a:prstGeom>
      </xdr:spPr>
    </xdr:pic>
    <xdr:clientData/>
  </xdr:twoCellAnchor>
  <xdr:twoCellAnchor editAs="oneCell">
    <xdr:from>
      <xdr:col>1</xdr:col>
      <xdr:colOff>102394</xdr:colOff>
      <xdr:row>151</xdr:row>
      <xdr:rowOff>45244</xdr:rowOff>
    </xdr:from>
    <xdr:to>
      <xdr:col>2</xdr:col>
      <xdr:colOff>0</xdr:colOff>
      <xdr:row>151</xdr:row>
      <xdr:rowOff>712580</xdr:rowOff>
    </xdr:to>
    <xdr:pic>
      <xdr:nvPicPr>
        <xdr:cNvPr id="553" name="Рисунок 552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14363" y="109249369"/>
          <a:ext cx="933450" cy="667336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152</xdr:row>
      <xdr:rowOff>57150</xdr:rowOff>
    </xdr:from>
    <xdr:to>
      <xdr:col>1</xdr:col>
      <xdr:colOff>962025</xdr:colOff>
      <xdr:row>152</xdr:row>
      <xdr:rowOff>660378</xdr:rowOff>
    </xdr:to>
    <xdr:pic>
      <xdr:nvPicPr>
        <xdr:cNvPr id="554" name="Рисунок 553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28650" y="112166400"/>
          <a:ext cx="857250" cy="60322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164</xdr:row>
      <xdr:rowOff>66675</xdr:rowOff>
    </xdr:from>
    <xdr:to>
      <xdr:col>1</xdr:col>
      <xdr:colOff>885825</xdr:colOff>
      <xdr:row>164</xdr:row>
      <xdr:rowOff>634132</xdr:rowOff>
    </xdr:to>
    <xdr:pic>
      <xdr:nvPicPr>
        <xdr:cNvPr id="737" name="Рисунок 736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542925" y="105489375"/>
          <a:ext cx="866775" cy="567457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131</xdr:row>
      <xdr:rowOff>90487</xdr:rowOff>
    </xdr:from>
    <xdr:to>
      <xdr:col>1</xdr:col>
      <xdr:colOff>933450</xdr:colOff>
      <xdr:row>131</xdr:row>
      <xdr:rowOff>666228</xdr:rowOff>
    </xdr:to>
    <xdr:pic>
      <xdr:nvPicPr>
        <xdr:cNvPr id="744" name="Рисунок 743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578644" y="93792675"/>
          <a:ext cx="866775" cy="575741"/>
        </a:xfrm>
        <a:prstGeom prst="rect">
          <a:avLst/>
        </a:prstGeom>
      </xdr:spPr>
    </xdr:pic>
    <xdr:clientData/>
  </xdr:twoCellAnchor>
  <xdr:twoCellAnchor editAs="oneCell">
    <xdr:from>
      <xdr:col>1</xdr:col>
      <xdr:colOff>102395</xdr:colOff>
      <xdr:row>132</xdr:row>
      <xdr:rowOff>30956</xdr:rowOff>
    </xdr:from>
    <xdr:to>
      <xdr:col>1</xdr:col>
      <xdr:colOff>969170</xdr:colOff>
      <xdr:row>132</xdr:row>
      <xdr:rowOff>628139</xdr:rowOff>
    </xdr:to>
    <xdr:pic>
      <xdr:nvPicPr>
        <xdr:cNvPr id="745" name="Рисунок 744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14364" y="94471331"/>
          <a:ext cx="866775" cy="59718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135</xdr:row>
      <xdr:rowOff>85725</xdr:rowOff>
    </xdr:from>
    <xdr:to>
      <xdr:col>1</xdr:col>
      <xdr:colOff>888936</xdr:colOff>
      <xdr:row>135</xdr:row>
      <xdr:rowOff>638175</xdr:rowOff>
    </xdr:to>
    <xdr:pic>
      <xdr:nvPicPr>
        <xdr:cNvPr id="746" name="Рисунок 745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42925" y="118881525"/>
          <a:ext cx="879411" cy="5524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136</xdr:row>
      <xdr:rowOff>123826</xdr:rowOff>
    </xdr:from>
    <xdr:to>
      <xdr:col>1</xdr:col>
      <xdr:colOff>876300</xdr:colOff>
      <xdr:row>136</xdr:row>
      <xdr:rowOff>634582</xdr:rowOff>
    </xdr:to>
    <xdr:pic>
      <xdr:nvPicPr>
        <xdr:cNvPr id="752" name="Рисунок 751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71500" y="119662576"/>
          <a:ext cx="828675" cy="510756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137</xdr:row>
      <xdr:rowOff>95250</xdr:rowOff>
    </xdr:from>
    <xdr:to>
      <xdr:col>1</xdr:col>
      <xdr:colOff>885825</xdr:colOff>
      <xdr:row>137</xdr:row>
      <xdr:rowOff>632091</xdr:rowOff>
    </xdr:to>
    <xdr:pic>
      <xdr:nvPicPr>
        <xdr:cNvPr id="774" name="Рисунок 773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42925" y="120376950"/>
          <a:ext cx="866775" cy="53684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251</xdr:row>
      <xdr:rowOff>28575</xdr:rowOff>
    </xdr:from>
    <xdr:to>
      <xdr:col>1</xdr:col>
      <xdr:colOff>740766</xdr:colOff>
      <xdr:row>251</xdr:row>
      <xdr:rowOff>714375</xdr:rowOff>
    </xdr:to>
    <xdr:pic>
      <xdr:nvPicPr>
        <xdr:cNvPr id="834" name="Рисунок 833">
          <a:extLst>
            <a:ext uri="{FF2B5EF4-FFF2-40B4-BE49-F238E27FC236}">
              <a16:creationId xmlns:a16="http://schemas.microsoft.com/office/drawing/2014/main" id="{00000000-0008-0000-0000-00004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85800" y="166373175"/>
          <a:ext cx="578841" cy="68580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252</xdr:row>
      <xdr:rowOff>28575</xdr:rowOff>
    </xdr:from>
    <xdr:to>
      <xdr:col>1</xdr:col>
      <xdr:colOff>779198</xdr:colOff>
      <xdr:row>252</xdr:row>
      <xdr:rowOff>714434</xdr:rowOff>
    </xdr:to>
    <xdr:pic>
      <xdr:nvPicPr>
        <xdr:cNvPr id="835" name="Рисунок 834">
          <a:extLst>
            <a:ext uri="{FF2B5EF4-FFF2-40B4-BE49-F238E27FC236}">
              <a16:creationId xmlns:a16="http://schemas.microsoft.com/office/drawing/2014/main" id="{00000000-0008-0000-0000-00004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85800" y="167116125"/>
          <a:ext cx="617273" cy="685859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253</xdr:row>
      <xdr:rowOff>19050</xdr:rowOff>
    </xdr:from>
    <xdr:to>
      <xdr:col>1</xdr:col>
      <xdr:colOff>740214</xdr:colOff>
      <xdr:row>253</xdr:row>
      <xdr:rowOff>714375</xdr:rowOff>
    </xdr:to>
    <xdr:pic>
      <xdr:nvPicPr>
        <xdr:cNvPr id="836" name="Рисунок 835">
          <a:extLst>
            <a:ext uri="{FF2B5EF4-FFF2-40B4-BE49-F238E27FC236}">
              <a16:creationId xmlns:a16="http://schemas.microsoft.com/office/drawing/2014/main" id="{00000000-0008-0000-0000-00004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85800" y="167849550"/>
          <a:ext cx="578289" cy="69532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254</xdr:row>
      <xdr:rowOff>19050</xdr:rowOff>
    </xdr:from>
    <xdr:to>
      <xdr:col>1</xdr:col>
      <xdr:colOff>769673</xdr:colOff>
      <xdr:row>254</xdr:row>
      <xdr:rowOff>735392</xdr:rowOff>
    </xdr:to>
    <xdr:pic>
      <xdr:nvPicPr>
        <xdr:cNvPr id="837" name="Рисунок 836">
          <a:extLst>
            <a:ext uri="{FF2B5EF4-FFF2-40B4-BE49-F238E27FC236}">
              <a16:creationId xmlns:a16="http://schemas.microsoft.com/office/drawing/2014/main" id="{00000000-0008-0000-0000-00004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76275" y="168592500"/>
          <a:ext cx="617273" cy="716342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255</xdr:row>
      <xdr:rowOff>19051</xdr:rowOff>
    </xdr:from>
    <xdr:to>
      <xdr:col>1</xdr:col>
      <xdr:colOff>778597</xdr:colOff>
      <xdr:row>255</xdr:row>
      <xdr:rowOff>723901</xdr:rowOff>
    </xdr:to>
    <xdr:pic>
      <xdr:nvPicPr>
        <xdr:cNvPr id="838" name="Рисунок 837">
          <a:extLst>
            <a:ext uri="{FF2B5EF4-FFF2-40B4-BE49-F238E27FC236}">
              <a16:creationId xmlns:a16="http://schemas.microsoft.com/office/drawing/2014/main" id="{00000000-0008-0000-0000-00004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95325" y="169335451"/>
          <a:ext cx="607147" cy="7048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</xdr:colOff>
      <xdr:row>23</xdr:row>
      <xdr:rowOff>107154</xdr:rowOff>
    </xdr:from>
    <xdr:to>
      <xdr:col>1</xdr:col>
      <xdr:colOff>895616</xdr:colOff>
      <xdr:row>23</xdr:row>
      <xdr:rowOff>582683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535781" y="15561467"/>
          <a:ext cx="871804" cy="475529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</xdr:colOff>
      <xdr:row>24</xdr:row>
      <xdr:rowOff>142872</xdr:rowOff>
    </xdr:from>
    <xdr:to>
      <xdr:col>1</xdr:col>
      <xdr:colOff>895616</xdr:colOff>
      <xdr:row>24</xdr:row>
      <xdr:rowOff>575726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35781" y="16335372"/>
          <a:ext cx="871804" cy="432854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</xdr:colOff>
      <xdr:row>5</xdr:row>
      <xdr:rowOff>59530</xdr:rowOff>
    </xdr:from>
    <xdr:to>
      <xdr:col>1</xdr:col>
      <xdr:colOff>901425</xdr:colOff>
      <xdr:row>5</xdr:row>
      <xdr:rowOff>535059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547687" y="2964655"/>
          <a:ext cx="865707" cy="475529"/>
        </a:xfrm>
        <a:prstGeom prst="rect">
          <a:avLst/>
        </a:prstGeom>
      </xdr:spPr>
    </xdr:pic>
    <xdr:clientData/>
  </xdr:twoCellAnchor>
  <xdr:twoCellAnchor editAs="oneCell">
    <xdr:from>
      <xdr:col>1</xdr:col>
      <xdr:colOff>35718</xdr:colOff>
      <xdr:row>4</xdr:row>
      <xdr:rowOff>59530</xdr:rowOff>
    </xdr:from>
    <xdr:to>
      <xdr:col>1</xdr:col>
      <xdr:colOff>901425</xdr:colOff>
      <xdr:row>4</xdr:row>
      <xdr:rowOff>547252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47687" y="2226468"/>
          <a:ext cx="865707" cy="487722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</xdr:colOff>
      <xdr:row>6</xdr:row>
      <xdr:rowOff>47624</xdr:rowOff>
    </xdr:from>
    <xdr:to>
      <xdr:col>1</xdr:col>
      <xdr:colOff>889519</xdr:colOff>
      <xdr:row>6</xdr:row>
      <xdr:rowOff>584118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35781" y="3690937"/>
          <a:ext cx="865707" cy="536494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104773</xdr:colOff>
      <xdr:row>33</xdr:row>
      <xdr:rowOff>50006</xdr:rowOff>
    </xdr:from>
    <xdr:to>
      <xdr:col>1</xdr:col>
      <xdr:colOff>978927</xdr:colOff>
      <xdr:row>33</xdr:row>
      <xdr:rowOff>704849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28648" y="23748206"/>
          <a:ext cx="874154" cy="654843"/>
        </a:xfrm>
        <a:prstGeom prst="rect">
          <a:avLst/>
        </a:prstGeom>
      </xdr:spPr>
    </xdr:pic>
    <xdr:clientData/>
  </xdr:twoCellAnchor>
  <xdr:twoCellAnchor editAs="oneCell">
    <xdr:from>
      <xdr:col>1</xdr:col>
      <xdr:colOff>73635</xdr:colOff>
      <xdr:row>34</xdr:row>
      <xdr:rowOff>47625</xdr:rowOff>
    </xdr:from>
    <xdr:to>
      <xdr:col>1</xdr:col>
      <xdr:colOff>992981</xdr:colOff>
      <xdr:row>34</xdr:row>
      <xdr:rowOff>702468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597510" y="24488775"/>
          <a:ext cx="919346" cy="654843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</xdr:colOff>
      <xdr:row>35</xdr:row>
      <xdr:rowOff>33468</xdr:rowOff>
    </xdr:from>
    <xdr:to>
      <xdr:col>1</xdr:col>
      <xdr:colOff>947370</xdr:colOff>
      <xdr:row>35</xdr:row>
      <xdr:rowOff>609373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523875" y="24346031"/>
          <a:ext cx="935464" cy="575905"/>
        </a:xfrm>
        <a:prstGeom prst="rect">
          <a:avLst/>
        </a:prstGeom>
      </xdr:spPr>
    </xdr:pic>
    <xdr:clientData/>
  </xdr:twoCellAnchor>
  <xdr:twoCellAnchor editAs="oneCell">
    <xdr:from>
      <xdr:col>1</xdr:col>
      <xdr:colOff>11907</xdr:colOff>
      <xdr:row>74</xdr:row>
      <xdr:rowOff>47625</xdr:rowOff>
    </xdr:from>
    <xdr:to>
      <xdr:col>1</xdr:col>
      <xdr:colOff>956201</xdr:colOff>
      <xdr:row>74</xdr:row>
      <xdr:rowOff>666749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523876" y="53887688"/>
          <a:ext cx="944294" cy="619124"/>
        </a:xfrm>
        <a:prstGeom prst="rect">
          <a:avLst/>
        </a:prstGeom>
      </xdr:spPr>
    </xdr:pic>
    <xdr:clientData/>
  </xdr:twoCellAnchor>
  <xdr:twoCellAnchor editAs="oneCell">
    <xdr:from>
      <xdr:col>1</xdr:col>
      <xdr:colOff>100011</xdr:colOff>
      <xdr:row>79</xdr:row>
      <xdr:rowOff>40482</xdr:rowOff>
    </xdr:from>
    <xdr:to>
      <xdr:col>1</xdr:col>
      <xdr:colOff>1011336</xdr:colOff>
      <xdr:row>79</xdr:row>
      <xdr:rowOff>695326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23886" y="57914382"/>
          <a:ext cx="911325" cy="654844"/>
        </a:xfrm>
        <a:prstGeom prst="rect">
          <a:avLst/>
        </a:prstGeom>
      </xdr:spPr>
    </xdr:pic>
    <xdr:clientData/>
  </xdr:twoCellAnchor>
  <xdr:twoCellAnchor editAs="oneCell">
    <xdr:from>
      <xdr:col>1</xdr:col>
      <xdr:colOff>52388</xdr:colOff>
      <xdr:row>80</xdr:row>
      <xdr:rowOff>57150</xdr:rowOff>
    </xdr:from>
    <xdr:to>
      <xdr:col>1</xdr:col>
      <xdr:colOff>1019565</xdr:colOff>
      <xdr:row>80</xdr:row>
      <xdr:rowOff>700087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76263" y="58674000"/>
          <a:ext cx="967177" cy="642937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83</xdr:row>
      <xdr:rowOff>92870</xdr:rowOff>
    </xdr:from>
    <xdr:to>
      <xdr:col>1</xdr:col>
      <xdr:colOff>1008699</xdr:colOff>
      <xdr:row>83</xdr:row>
      <xdr:rowOff>664370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595313" y="60938570"/>
          <a:ext cx="937261" cy="571500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103</xdr:row>
      <xdr:rowOff>40955</xdr:rowOff>
    </xdr:from>
    <xdr:to>
      <xdr:col>1</xdr:col>
      <xdr:colOff>1015687</xdr:colOff>
      <xdr:row>103</xdr:row>
      <xdr:rowOff>690562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583406" y="75288455"/>
          <a:ext cx="944250" cy="649607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107155</xdr:colOff>
      <xdr:row>104</xdr:row>
      <xdr:rowOff>45004</xdr:rowOff>
    </xdr:from>
    <xdr:to>
      <xdr:col>1</xdr:col>
      <xdr:colOff>988216</xdr:colOff>
      <xdr:row>104</xdr:row>
      <xdr:rowOff>619129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 rot="5400000">
          <a:off x="772592" y="75877224"/>
          <a:ext cx="574125" cy="881061"/>
        </a:xfrm>
        <a:prstGeom prst="rect">
          <a:avLst/>
        </a:prstGeom>
      </xdr:spPr>
    </xdr:pic>
    <xdr:clientData/>
  </xdr:twoCellAnchor>
  <xdr:twoCellAnchor editAs="oneCell">
    <xdr:from>
      <xdr:col>1</xdr:col>
      <xdr:colOff>259556</xdr:colOff>
      <xdr:row>107</xdr:row>
      <xdr:rowOff>40481</xdr:rowOff>
    </xdr:from>
    <xdr:to>
      <xdr:col>1</xdr:col>
      <xdr:colOff>807243</xdr:colOff>
      <xdr:row>107</xdr:row>
      <xdr:rowOff>695324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783431" y="78716981"/>
          <a:ext cx="547687" cy="654843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285752</xdr:colOff>
      <xdr:row>108</xdr:row>
      <xdr:rowOff>35719</xdr:rowOff>
    </xdr:from>
    <xdr:to>
      <xdr:col>1</xdr:col>
      <xdr:colOff>785813</xdr:colOff>
      <xdr:row>108</xdr:row>
      <xdr:rowOff>729868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797721" y="78974157"/>
          <a:ext cx="500061" cy="694149"/>
        </a:xfrm>
        <a:prstGeom prst="rect">
          <a:avLst/>
        </a:prstGeom>
      </xdr:spPr>
    </xdr:pic>
    <xdr:clientData/>
  </xdr:twoCellAnchor>
  <xdr:twoCellAnchor editAs="oneCell">
    <xdr:from>
      <xdr:col>1</xdr:col>
      <xdr:colOff>20411</xdr:colOff>
      <xdr:row>129</xdr:row>
      <xdr:rowOff>76202</xdr:rowOff>
    </xdr:from>
    <xdr:to>
      <xdr:col>1</xdr:col>
      <xdr:colOff>881743</xdr:colOff>
      <xdr:row>129</xdr:row>
      <xdr:rowOff>676387</xdr:rowOff>
    </xdr:to>
    <xdr:pic>
      <xdr:nvPicPr>
        <xdr:cNvPr id="449" name="Рисунок 448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532380" y="161691640"/>
          <a:ext cx="861332" cy="600185"/>
        </a:xfrm>
        <a:prstGeom prst="rect">
          <a:avLst/>
        </a:prstGeom>
      </xdr:spPr>
    </xdr:pic>
    <xdr:clientData/>
  </xdr:twoCellAnchor>
  <xdr:twoCellAnchor editAs="oneCell">
    <xdr:from>
      <xdr:col>1</xdr:col>
      <xdr:colOff>39461</xdr:colOff>
      <xdr:row>130</xdr:row>
      <xdr:rowOff>76203</xdr:rowOff>
    </xdr:from>
    <xdr:to>
      <xdr:col>1</xdr:col>
      <xdr:colOff>883908</xdr:colOff>
      <xdr:row>130</xdr:row>
      <xdr:rowOff>718458</xdr:rowOff>
    </xdr:to>
    <xdr:pic>
      <xdr:nvPicPr>
        <xdr:cNvPr id="450" name="Рисунок 449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551430" y="162429828"/>
          <a:ext cx="844447" cy="642255"/>
        </a:xfrm>
        <a:prstGeom prst="rect">
          <a:avLst/>
        </a:prstGeom>
      </xdr:spPr>
    </xdr:pic>
    <xdr:clientData/>
  </xdr:twoCellAnchor>
  <xdr:twoCellAnchor editAs="oneCell">
    <xdr:from>
      <xdr:col>1</xdr:col>
      <xdr:colOff>87088</xdr:colOff>
      <xdr:row>153</xdr:row>
      <xdr:rowOff>76203</xdr:rowOff>
    </xdr:from>
    <xdr:to>
      <xdr:col>1</xdr:col>
      <xdr:colOff>1014495</xdr:colOff>
      <xdr:row>153</xdr:row>
      <xdr:rowOff>642939</xdr:rowOff>
    </xdr:to>
    <xdr:pic>
      <xdr:nvPicPr>
        <xdr:cNvPr id="452" name="Рисунок 451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10963" y="112928403"/>
          <a:ext cx="927407" cy="566736"/>
        </a:xfrm>
        <a:prstGeom prst="rect">
          <a:avLst/>
        </a:prstGeom>
      </xdr:spPr>
    </xdr:pic>
    <xdr:clientData/>
  </xdr:twoCellAnchor>
  <xdr:twoCellAnchor editAs="oneCell">
    <xdr:from>
      <xdr:col>1</xdr:col>
      <xdr:colOff>87086</xdr:colOff>
      <xdr:row>155</xdr:row>
      <xdr:rowOff>76202</xdr:rowOff>
    </xdr:from>
    <xdr:to>
      <xdr:col>1</xdr:col>
      <xdr:colOff>957531</xdr:colOff>
      <xdr:row>155</xdr:row>
      <xdr:rowOff>616183</xdr:rowOff>
    </xdr:to>
    <xdr:pic>
      <xdr:nvPicPr>
        <xdr:cNvPr id="453" name="Рисунок 452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10961" y="114414302"/>
          <a:ext cx="870445" cy="539981"/>
        </a:xfrm>
        <a:prstGeom prst="rect">
          <a:avLst/>
        </a:prstGeom>
      </xdr:spPr>
    </xdr:pic>
    <xdr:clientData/>
  </xdr:twoCellAnchor>
  <xdr:twoCellAnchor editAs="oneCell">
    <xdr:from>
      <xdr:col>1</xdr:col>
      <xdr:colOff>87086</xdr:colOff>
      <xdr:row>154</xdr:row>
      <xdr:rowOff>76203</xdr:rowOff>
    </xdr:from>
    <xdr:to>
      <xdr:col>1</xdr:col>
      <xdr:colOff>947057</xdr:colOff>
      <xdr:row>154</xdr:row>
      <xdr:rowOff>586185</xdr:rowOff>
    </xdr:to>
    <xdr:pic>
      <xdr:nvPicPr>
        <xdr:cNvPr id="454" name="Рисунок 453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10961" y="113671353"/>
          <a:ext cx="859971" cy="509982"/>
        </a:xfrm>
        <a:prstGeom prst="rect">
          <a:avLst/>
        </a:prstGeom>
      </xdr:spPr>
    </xdr:pic>
    <xdr:clientData/>
  </xdr:twoCellAnchor>
  <xdr:twoCellAnchor editAs="oneCell">
    <xdr:from>
      <xdr:col>1</xdr:col>
      <xdr:colOff>121441</xdr:colOff>
      <xdr:row>170</xdr:row>
      <xdr:rowOff>64294</xdr:rowOff>
    </xdr:from>
    <xdr:to>
      <xdr:col>1</xdr:col>
      <xdr:colOff>977374</xdr:colOff>
      <xdr:row>170</xdr:row>
      <xdr:rowOff>685800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45316" y="125546644"/>
          <a:ext cx="855933" cy="62150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175</xdr:row>
      <xdr:rowOff>76200</xdr:rowOff>
    </xdr:from>
    <xdr:to>
      <xdr:col>1</xdr:col>
      <xdr:colOff>952500</xdr:colOff>
      <xdr:row>175</xdr:row>
      <xdr:rowOff>654843</xdr:rowOff>
    </xdr:to>
    <xdr:pic>
      <xdr:nvPicPr>
        <xdr:cNvPr id="469" name="Рисунок 468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19125" y="129273300"/>
          <a:ext cx="857250" cy="57864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181</xdr:row>
      <xdr:rowOff>85725</xdr:rowOff>
    </xdr:from>
    <xdr:to>
      <xdr:col>1</xdr:col>
      <xdr:colOff>885825</xdr:colOff>
      <xdr:row>181</xdr:row>
      <xdr:rowOff>636692</xdr:rowOff>
    </xdr:to>
    <xdr:pic>
      <xdr:nvPicPr>
        <xdr:cNvPr id="472" name="Рисунок 471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31019" y="153581100"/>
          <a:ext cx="866775" cy="550967"/>
        </a:xfrm>
        <a:prstGeom prst="rect">
          <a:avLst/>
        </a:prstGeom>
      </xdr:spPr>
    </xdr:pic>
    <xdr:clientData/>
  </xdr:twoCellAnchor>
  <xdr:twoCellAnchor editAs="oneCell">
    <xdr:from>
      <xdr:col>1</xdr:col>
      <xdr:colOff>297657</xdr:colOff>
      <xdr:row>207</xdr:row>
      <xdr:rowOff>21431</xdr:rowOff>
    </xdr:from>
    <xdr:to>
      <xdr:col>1</xdr:col>
      <xdr:colOff>762001</xdr:colOff>
      <xdr:row>207</xdr:row>
      <xdr:rowOff>725357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821532" y="152992931"/>
          <a:ext cx="464344" cy="703926"/>
        </a:xfrm>
        <a:prstGeom prst="rect">
          <a:avLst/>
        </a:prstGeom>
      </xdr:spPr>
    </xdr:pic>
    <xdr:clientData/>
  </xdr:twoCellAnchor>
  <xdr:twoCellAnchor editAs="oneCell">
    <xdr:from>
      <xdr:col>1</xdr:col>
      <xdr:colOff>166685</xdr:colOff>
      <xdr:row>213</xdr:row>
      <xdr:rowOff>11906</xdr:rowOff>
    </xdr:from>
    <xdr:to>
      <xdr:col>1</xdr:col>
      <xdr:colOff>833434</xdr:colOff>
      <xdr:row>213</xdr:row>
      <xdr:rowOff>716839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78654" y="150554531"/>
          <a:ext cx="666749" cy="704933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238121</xdr:colOff>
      <xdr:row>219</xdr:row>
      <xdr:rowOff>71436</xdr:rowOff>
    </xdr:from>
    <xdr:to>
      <xdr:col>1</xdr:col>
      <xdr:colOff>699212</xdr:colOff>
      <xdr:row>219</xdr:row>
      <xdr:rowOff>718781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750090" y="151352249"/>
          <a:ext cx="461091" cy="647345"/>
        </a:xfrm>
        <a:prstGeom prst="rect">
          <a:avLst/>
        </a:prstGeom>
      </xdr:spPr>
    </xdr:pic>
    <xdr:clientData/>
  </xdr:twoCellAnchor>
  <xdr:twoCellAnchor editAs="oneCell">
    <xdr:from>
      <xdr:col>1</xdr:col>
      <xdr:colOff>221455</xdr:colOff>
      <xdr:row>232</xdr:row>
      <xdr:rowOff>21432</xdr:rowOff>
    </xdr:from>
    <xdr:to>
      <xdr:col>1</xdr:col>
      <xdr:colOff>804863</xdr:colOff>
      <xdr:row>232</xdr:row>
      <xdr:rowOff>719156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745330" y="171566682"/>
          <a:ext cx="583408" cy="697724"/>
        </a:xfrm>
        <a:prstGeom prst="rect">
          <a:avLst/>
        </a:prstGeom>
      </xdr:spPr>
    </xdr:pic>
    <xdr:clientData/>
  </xdr:twoCellAnchor>
  <xdr:twoCellAnchor editAs="oneCell">
    <xdr:from>
      <xdr:col>1</xdr:col>
      <xdr:colOff>300035</xdr:colOff>
      <xdr:row>234</xdr:row>
      <xdr:rowOff>33338</xdr:rowOff>
    </xdr:from>
    <xdr:to>
      <xdr:col>1</xdr:col>
      <xdr:colOff>812006</xdr:colOff>
      <xdr:row>234</xdr:row>
      <xdr:rowOff>704196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823910" y="173064488"/>
          <a:ext cx="511971" cy="670858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257172</xdr:colOff>
      <xdr:row>235</xdr:row>
      <xdr:rowOff>21432</xdr:rowOff>
    </xdr:from>
    <xdr:to>
      <xdr:col>1</xdr:col>
      <xdr:colOff>804858</xdr:colOff>
      <xdr:row>235</xdr:row>
      <xdr:rowOff>721638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781047" y="173795532"/>
          <a:ext cx="547686" cy="700206"/>
        </a:xfrm>
        <a:prstGeom prst="rect">
          <a:avLst/>
        </a:prstGeom>
      </xdr:spPr>
    </xdr:pic>
    <xdr:clientData/>
  </xdr:twoCellAnchor>
  <xdr:twoCellAnchor editAs="oneCell">
    <xdr:from>
      <xdr:col>1</xdr:col>
      <xdr:colOff>242885</xdr:colOff>
      <xdr:row>237</xdr:row>
      <xdr:rowOff>42863</xdr:rowOff>
    </xdr:from>
    <xdr:to>
      <xdr:col>1</xdr:col>
      <xdr:colOff>766762</xdr:colOff>
      <xdr:row>237</xdr:row>
      <xdr:rowOff>706679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766760" y="175302863"/>
          <a:ext cx="523877" cy="663816"/>
        </a:xfrm>
        <a:prstGeom prst="rect">
          <a:avLst/>
        </a:prstGeom>
      </xdr:spPr>
    </xdr:pic>
    <xdr:clientData/>
  </xdr:twoCellAnchor>
  <xdr:twoCellAnchor editAs="oneCell">
    <xdr:from>
      <xdr:col>1</xdr:col>
      <xdr:colOff>119761</xdr:colOff>
      <xdr:row>256</xdr:row>
      <xdr:rowOff>11211</xdr:rowOff>
    </xdr:from>
    <xdr:to>
      <xdr:col>2</xdr:col>
      <xdr:colOff>0</xdr:colOff>
      <xdr:row>256</xdr:row>
      <xdr:rowOff>659049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5400000">
          <a:off x="765853" y="174779901"/>
          <a:ext cx="647838" cy="916083"/>
        </a:xfrm>
        <a:prstGeom prst="rect">
          <a:avLst/>
        </a:prstGeom>
      </xdr:spPr>
    </xdr:pic>
    <xdr:clientData/>
  </xdr:twoCellAnchor>
  <xdr:twoCellAnchor editAs="oneCell">
    <xdr:from>
      <xdr:col>1</xdr:col>
      <xdr:colOff>273840</xdr:colOff>
      <xdr:row>285</xdr:row>
      <xdr:rowOff>47627</xdr:rowOff>
    </xdr:from>
    <xdr:to>
      <xdr:col>1</xdr:col>
      <xdr:colOff>619126</xdr:colOff>
      <xdr:row>285</xdr:row>
      <xdr:rowOff>666859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785809" y="208168877"/>
          <a:ext cx="345286" cy="619232"/>
        </a:xfrm>
        <a:prstGeom prst="rect">
          <a:avLst/>
        </a:prstGeom>
      </xdr:spPr>
    </xdr:pic>
    <xdr:clientData/>
  </xdr:twoCellAnchor>
  <xdr:twoCellAnchor editAs="oneCell">
    <xdr:from>
      <xdr:col>1</xdr:col>
      <xdr:colOff>273839</xdr:colOff>
      <xdr:row>286</xdr:row>
      <xdr:rowOff>11906</xdr:rowOff>
    </xdr:from>
    <xdr:to>
      <xdr:col>1</xdr:col>
      <xdr:colOff>642933</xdr:colOff>
      <xdr:row>286</xdr:row>
      <xdr:rowOff>693311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85808" y="208871344"/>
          <a:ext cx="369094" cy="68140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285752</xdr:colOff>
      <xdr:row>287</xdr:row>
      <xdr:rowOff>35720</xdr:rowOff>
    </xdr:from>
    <xdr:to>
      <xdr:col>1</xdr:col>
      <xdr:colOff>642938</xdr:colOff>
      <xdr:row>287</xdr:row>
      <xdr:rowOff>726476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797721" y="209633345"/>
          <a:ext cx="357186" cy="690756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238120</xdr:colOff>
      <xdr:row>288</xdr:row>
      <xdr:rowOff>23812</xdr:rowOff>
    </xdr:from>
    <xdr:to>
      <xdr:col>1</xdr:col>
      <xdr:colOff>631031</xdr:colOff>
      <xdr:row>288</xdr:row>
      <xdr:rowOff>689661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750089" y="210359625"/>
          <a:ext cx="392911" cy="665849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238120</xdr:colOff>
      <xdr:row>289</xdr:row>
      <xdr:rowOff>11906</xdr:rowOff>
    </xdr:from>
    <xdr:to>
      <xdr:col>1</xdr:col>
      <xdr:colOff>619125</xdr:colOff>
      <xdr:row>289</xdr:row>
      <xdr:rowOff>635369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750089" y="211085906"/>
          <a:ext cx="381005" cy="623463"/>
        </a:xfrm>
        <a:prstGeom prst="rect">
          <a:avLst/>
        </a:prstGeom>
      </xdr:spPr>
    </xdr:pic>
    <xdr:clientData/>
  </xdr:twoCellAnchor>
  <xdr:twoCellAnchor editAs="oneCell">
    <xdr:from>
      <xdr:col>1</xdr:col>
      <xdr:colOff>214308</xdr:colOff>
      <xdr:row>290</xdr:row>
      <xdr:rowOff>35719</xdr:rowOff>
    </xdr:from>
    <xdr:to>
      <xdr:col>1</xdr:col>
      <xdr:colOff>666745</xdr:colOff>
      <xdr:row>290</xdr:row>
      <xdr:rowOff>693809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26277" y="211847907"/>
          <a:ext cx="452437" cy="658090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238121</xdr:colOff>
      <xdr:row>291</xdr:row>
      <xdr:rowOff>35717</xdr:rowOff>
    </xdr:from>
    <xdr:to>
      <xdr:col>1</xdr:col>
      <xdr:colOff>631031</xdr:colOff>
      <xdr:row>291</xdr:row>
      <xdr:rowOff>680744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750090" y="212586092"/>
          <a:ext cx="392910" cy="645027"/>
        </a:xfrm>
        <a:prstGeom prst="rect">
          <a:avLst/>
        </a:prstGeom>
      </xdr:spPr>
    </xdr:pic>
    <xdr:clientData/>
  </xdr:twoCellAnchor>
  <xdr:twoCellAnchor editAs="oneCell">
    <xdr:from>
      <xdr:col>1</xdr:col>
      <xdr:colOff>323846</xdr:colOff>
      <xdr:row>292</xdr:row>
      <xdr:rowOff>16669</xdr:rowOff>
    </xdr:from>
    <xdr:to>
      <xdr:col>1</xdr:col>
      <xdr:colOff>752475</xdr:colOff>
      <xdr:row>292</xdr:row>
      <xdr:rowOff>728670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847721" y="216138919"/>
          <a:ext cx="428629" cy="712001"/>
        </a:xfrm>
        <a:prstGeom prst="rect">
          <a:avLst/>
        </a:prstGeom>
      </xdr:spPr>
    </xdr:pic>
    <xdr:clientData/>
  </xdr:twoCellAnchor>
  <xdr:twoCellAnchor editAs="oneCell">
    <xdr:from>
      <xdr:col>1</xdr:col>
      <xdr:colOff>290513</xdr:colOff>
      <xdr:row>295</xdr:row>
      <xdr:rowOff>40481</xdr:rowOff>
    </xdr:from>
    <xdr:to>
      <xdr:col>1</xdr:col>
      <xdr:colOff>677072</xdr:colOff>
      <xdr:row>295</xdr:row>
      <xdr:rowOff>695324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814388" y="218391581"/>
          <a:ext cx="386559" cy="654843"/>
        </a:xfrm>
        <a:prstGeom prst="rect">
          <a:avLst/>
        </a:prstGeom>
      </xdr:spPr>
    </xdr:pic>
    <xdr:clientData/>
  </xdr:twoCellAnchor>
  <xdr:twoCellAnchor editAs="oneCell">
    <xdr:from>
      <xdr:col>1</xdr:col>
      <xdr:colOff>278601</xdr:colOff>
      <xdr:row>296</xdr:row>
      <xdr:rowOff>52388</xdr:rowOff>
    </xdr:from>
    <xdr:to>
      <xdr:col>1</xdr:col>
      <xdr:colOff>683418</xdr:colOff>
      <xdr:row>296</xdr:row>
      <xdr:rowOff>688996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802476" y="219146438"/>
          <a:ext cx="404817" cy="636608"/>
        </a:xfrm>
        <a:prstGeom prst="rect">
          <a:avLst/>
        </a:prstGeom>
      </xdr:spPr>
    </xdr:pic>
    <xdr:clientData/>
  </xdr:twoCellAnchor>
  <xdr:twoCellAnchor editAs="oneCell">
    <xdr:from>
      <xdr:col>1</xdr:col>
      <xdr:colOff>188117</xdr:colOff>
      <xdr:row>303</xdr:row>
      <xdr:rowOff>50007</xdr:rowOff>
    </xdr:from>
    <xdr:to>
      <xdr:col>1</xdr:col>
      <xdr:colOff>807243</xdr:colOff>
      <xdr:row>303</xdr:row>
      <xdr:rowOff>679995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711992" y="224344707"/>
          <a:ext cx="619126" cy="629988"/>
        </a:xfrm>
        <a:prstGeom prst="rect">
          <a:avLst/>
        </a:prstGeom>
      </xdr:spPr>
    </xdr:pic>
    <xdr:clientData/>
  </xdr:twoCellAnchor>
  <xdr:twoCellAnchor editAs="oneCell">
    <xdr:from>
      <xdr:col>1</xdr:col>
      <xdr:colOff>154779</xdr:colOff>
      <xdr:row>208</xdr:row>
      <xdr:rowOff>35718</xdr:rowOff>
    </xdr:from>
    <xdr:to>
      <xdr:col>1</xdr:col>
      <xdr:colOff>797718</xdr:colOff>
      <xdr:row>208</xdr:row>
      <xdr:rowOff>663705</xdr:rowOff>
    </xdr:to>
    <xdr:pic>
      <xdr:nvPicPr>
        <xdr:cNvPr id="72" name="Рисунок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66748" y="151316531"/>
          <a:ext cx="642939" cy="627987"/>
        </a:xfrm>
        <a:prstGeom prst="rect">
          <a:avLst/>
        </a:prstGeom>
      </xdr:spPr>
    </xdr:pic>
    <xdr:clientData/>
  </xdr:twoCellAnchor>
  <xdr:twoCellAnchor editAs="oneCell">
    <xdr:from>
      <xdr:col>1</xdr:col>
      <xdr:colOff>130967</xdr:colOff>
      <xdr:row>209</xdr:row>
      <xdr:rowOff>23813</xdr:rowOff>
    </xdr:from>
    <xdr:to>
      <xdr:col>1</xdr:col>
      <xdr:colOff>797717</xdr:colOff>
      <xdr:row>209</xdr:row>
      <xdr:rowOff>702399</xdr:rowOff>
    </xdr:to>
    <xdr:pic>
      <xdr:nvPicPr>
        <xdr:cNvPr id="80" name="Рисунок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42936" y="152042813"/>
          <a:ext cx="666750" cy="678586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210</xdr:row>
      <xdr:rowOff>36797</xdr:rowOff>
    </xdr:from>
    <xdr:to>
      <xdr:col>1</xdr:col>
      <xdr:colOff>797715</xdr:colOff>
      <xdr:row>210</xdr:row>
      <xdr:rowOff>711362</xdr:rowOff>
    </xdr:to>
    <xdr:pic>
      <xdr:nvPicPr>
        <xdr:cNvPr id="81" name="Рисунок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54843" y="152793985"/>
          <a:ext cx="654841" cy="674565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119061</xdr:colOff>
      <xdr:row>211</xdr:row>
      <xdr:rowOff>23813</xdr:rowOff>
    </xdr:from>
    <xdr:to>
      <xdr:col>1</xdr:col>
      <xdr:colOff>773906</xdr:colOff>
      <xdr:row>211</xdr:row>
      <xdr:rowOff>682627</xdr:rowOff>
    </xdr:to>
    <xdr:pic>
      <xdr:nvPicPr>
        <xdr:cNvPr id="83" name="Рисунок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31030" y="153519188"/>
          <a:ext cx="654845" cy="658814"/>
        </a:xfrm>
        <a:prstGeom prst="rect">
          <a:avLst/>
        </a:prstGeom>
      </xdr:spPr>
    </xdr:pic>
    <xdr:clientData/>
  </xdr:twoCellAnchor>
  <xdr:twoCellAnchor editAs="oneCell">
    <xdr:from>
      <xdr:col>1</xdr:col>
      <xdr:colOff>107155</xdr:colOff>
      <xdr:row>212</xdr:row>
      <xdr:rowOff>11906</xdr:rowOff>
    </xdr:from>
    <xdr:to>
      <xdr:col>1</xdr:col>
      <xdr:colOff>809624</xdr:colOff>
      <xdr:row>212</xdr:row>
      <xdr:rowOff>727071</xdr:rowOff>
    </xdr:to>
    <xdr:pic>
      <xdr:nvPicPr>
        <xdr:cNvPr id="84" name="Рисунок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19124" y="154245469"/>
          <a:ext cx="702469" cy="71516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142872</xdr:colOff>
      <xdr:row>214</xdr:row>
      <xdr:rowOff>23812</xdr:rowOff>
    </xdr:from>
    <xdr:to>
      <xdr:col>1</xdr:col>
      <xdr:colOff>785811</xdr:colOff>
      <xdr:row>214</xdr:row>
      <xdr:rowOff>651799</xdr:rowOff>
    </xdr:to>
    <xdr:pic>
      <xdr:nvPicPr>
        <xdr:cNvPr id="353" name="Рисунок 352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54841" y="155733750"/>
          <a:ext cx="642939" cy="627987"/>
        </a:xfrm>
        <a:prstGeom prst="rect">
          <a:avLst/>
        </a:prstGeom>
      </xdr:spPr>
    </xdr:pic>
    <xdr:clientData/>
  </xdr:twoCellAnchor>
  <xdr:twoCellAnchor editAs="oneCell">
    <xdr:from>
      <xdr:col>1</xdr:col>
      <xdr:colOff>130967</xdr:colOff>
      <xdr:row>215</xdr:row>
      <xdr:rowOff>11907</xdr:rowOff>
    </xdr:from>
    <xdr:to>
      <xdr:col>1</xdr:col>
      <xdr:colOff>797717</xdr:colOff>
      <xdr:row>215</xdr:row>
      <xdr:rowOff>720070</xdr:rowOff>
    </xdr:to>
    <xdr:pic>
      <xdr:nvPicPr>
        <xdr:cNvPr id="85" name="Рисунок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42936" y="156460032"/>
          <a:ext cx="666750" cy="708163"/>
        </a:xfrm>
        <a:prstGeom prst="rect">
          <a:avLst/>
        </a:prstGeom>
      </xdr:spPr>
    </xdr:pic>
    <xdr:clientData/>
  </xdr:twoCellAnchor>
  <xdr:twoCellAnchor editAs="oneCell">
    <xdr:from>
      <xdr:col>1</xdr:col>
      <xdr:colOff>154778</xdr:colOff>
      <xdr:row>216</xdr:row>
      <xdr:rowOff>11906</xdr:rowOff>
    </xdr:from>
    <xdr:to>
      <xdr:col>1</xdr:col>
      <xdr:colOff>809619</xdr:colOff>
      <xdr:row>216</xdr:row>
      <xdr:rowOff>686471</xdr:rowOff>
    </xdr:to>
    <xdr:pic>
      <xdr:nvPicPr>
        <xdr:cNvPr id="354" name="Рисунок 353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66747" y="157198219"/>
          <a:ext cx="654841" cy="674565"/>
        </a:xfrm>
        <a:prstGeom prst="rect">
          <a:avLst/>
        </a:prstGeom>
      </xdr:spPr>
    </xdr:pic>
    <xdr:clientData/>
  </xdr:twoCellAnchor>
  <xdr:twoCellAnchor editAs="oneCell">
    <xdr:from>
      <xdr:col>1</xdr:col>
      <xdr:colOff>130966</xdr:colOff>
      <xdr:row>217</xdr:row>
      <xdr:rowOff>23812</xdr:rowOff>
    </xdr:from>
    <xdr:to>
      <xdr:col>1</xdr:col>
      <xdr:colOff>785811</xdr:colOff>
      <xdr:row>217</xdr:row>
      <xdr:rowOff>682626</xdr:rowOff>
    </xdr:to>
    <xdr:pic>
      <xdr:nvPicPr>
        <xdr:cNvPr id="355" name="Рисунок 354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42935" y="157948312"/>
          <a:ext cx="654845" cy="658814"/>
        </a:xfrm>
        <a:prstGeom prst="rect">
          <a:avLst/>
        </a:prstGeom>
      </xdr:spPr>
    </xdr:pic>
    <xdr:clientData/>
  </xdr:twoCellAnchor>
  <xdr:twoCellAnchor editAs="oneCell">
    <xdr:from>
      <xdr:col>1</xdr:col>
      <xdr:colOff>95248</xdr:colOff>
      <xdr:row>218</xdr:row>
      <xdr:rowOff>11906</xdr:rowOff>
    </xdr:from>
    <xdr:to>
      <xdr:col>1</xdr:col>
      <xdr:colOff>797717</xdr:colOff>
      <xdr:row>218</xdr:row>
      <xdr:rowOff>727071</xdr:rowOff>
    </xdr:to>
    <xdr:pic>
      <xdr:nvPicPr>
        <xdr:cNvPr id="356" name="Рисунок 355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07217" y="158674594"/>
          <a:ext cx="702469" cy="715165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119060</xdr:colOff>
      <xdr:row>220</xdr:row>
      <xdr:rowOff>23812</xdr:rowOff>
    </xdr:from>
    <xdr:to>
      <xdr:col>1</xdr:col>
      <xdr:colOff>761999</xdr:colOff>
      <xdr:row>220</xdr:row>
      <xdr:rowOff>651799</xdr:rowOff>
    </xdr:to>
    <xdr:pic>
      <xdr:nvPicPr>
        <xdr:cNvPr id="357" name="Рисунок 356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31029" y="160162875"/>
          <a:ext cx="642939" cy="627987"/>
        </a:xfrm>
        <a:prstGeom prst="rect">
          <a:avLst/>
        </a:prstGeom>
      </xdr:spPr>
    </xdr:pic>
    <xdr:clientData/>
  </xdr:twoCellAnchor>
  <xdr:twoCellAnchor editAs="oneCell">
    <xdr:from>
      <xdr:col>1</xdr:col>
      <xdr:colOff>95248</xdr:colOff>
      <xdr:row>221</xdr:row>
      <xdr:rowOff>0</xdr:rowOff>
    </xdr:from>
    <xdr:to>
      <xdr:col>1</xdr:col>
      <xdr:colOff>761998</xdr:colOff>
      <xdr:row>221</xdr:row>
      <xdr:rowOff>708163</xdr:rowOff>
    </xdr:to>
    <xdr:pic>
      <xdr:nvPicPr>
        <xdr:cNvPr id="358" name="Рисунок 357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07217" y="160877250"/>
          <a:ext cx="666750" cy="708163"/>
        </a:xfrm>
        <a:prstGeom prst="rect">
          <a:avLst/>
        </a:prstGeom>
      </xdr:spPr>
    </xdr:pic>
    <xdr:clientData/>
  </xdr:twoCellAnchor>
  <xdr:twoCellAnchor editAs="oneCell">
    <xdr:from>
      <xdr:col>1</xdr:col>
      <xdr:colOff>95248</xdr:colOff>
      <xdr:row>222</xdr:row>
      <xdr:rowOff>23812</xdr:rowOff>
    </xdr:from>
    <xdr:to>
      <xdr:col>1</xdr:col>
      <xdr:colOff>761998</xdr:colOff>
      <xdr:row>222</xdr:row>
      <xdr:rowOff>702398</xdr:rowOff>
    </xdr:to>
    <xdr:pic>
      <xdr:nvPicPr>
        <xdr:cNvPr id="359" name="Рисунок 358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07217" y="161639250"/>
          <a:ext cx="666750" cy="678586"/>
        </a:xfrm>
        <a:prstGeom prst="rect">
          <a:avLst/>
        </a:prstGeom>
      </xdr:spPr>
    </xdr:pic>
    <xdr:clientData/>
  </xdr:twoCellAnchor>
  <xdr:twoCellAnchor editAs="oneCell">
    <xdr:from>
      <xdr:col>1</xdr:col>
      <xdr:colOff>95248</xdr:colOff>
      <xdr:row>223</xdr:row>
      <xdr:rowOff>11906</xdr:rowOff>
    </xdr:from>
    <xdr:to>
      <xdr:col>1</xdr:col>
      <xdr:colOff>750089</xdr:colOff>
      <xdr:row>223</xdr:row>
      <xdr:rowOff>686471</xdr:rowOff>
    </xdr:to>
    <xdr:pic>
      <xdr:nvPicPr>
        <xdr:cNvPr id="360" name="Рисунок 359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07217" y="162365531"/>
          <a:ext cx="654841" cy="674565"/>
        </a:xfrm>
        <a:prstGeom prst="rect">
          <a:avLst/>
        </a:prstGeom>
      </xdr:spPr>
    </xdr:pic>
    <xdr:clientData/>
  </xdr:twoCellAnchor>
  <xdr:twoCellAnchor editAs="oneCell">
    <xdr:from>
      <xdr:col>1</xdr:col>
      <xdr:colOff>95248</xdr:colOff>
      <xdr:row>224</xdr:row>
      <xdr:rowOff>23812</xdr:rowOff>
    </xdr:from>
    <xdr:to>
      <xdr:col>1</xdr:col>
      <xdr:colOff>750093</xdr:colOff>
      <xdr:row>224</xdr:row>
      <xdr:rowOff>682626</xdr:rowOff>
    </xdr:to>
    <xdr:pic>
      <xdr:nvPicPr>
        <xdr:cNvPr id="362" name="Рисунок 361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07217" y="163115625"/>
          <a:ext cx="654845" cy="658814"/>
        </a:xfrm>
        <a:prstGeom prst="rect">
          <a:avLst/>
        </a:prstGeom>
      </xdr:spPr>
    </xdr:pic>
    <xdr:clientData/>
  </xdr:twoCellAnchor>
  <xdr:twoCellAnchor editAs="oneCell">
    <xdr:from>
      <xdr:col>1</xdr:col>
      <xdr:colOff>80455</xdr:colOff>
      <xdr:row>12</xdr:row>
      <xdr:rowOff>47624</xdr:rowOff>
    </xdr:from>
    <xdr:to>
      <xdr:col>1</xdr:col>
      <xdr:colOff>962099</xdr:colOff>
      <xdr:row>12</xdr:row>
      <xdr:rowOff>704849</xdr:rowOff>
    </xdr:to>
    <xdr:pic>
      <xdr:nvPicPr>
        <xdr:cNvPr id="79" name="Рисунок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04330" y="8143874"/>
          <a:ext cx="881644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101202</xdr:colOff>
      <xdr:row>13</xdr:row>
      <xdr:rowOff>57150</xdr:rowOff>
    </xdr:from>
    <xdr:to>
      <xdr:col>1</xdr:col>
      <xdr:colOff>990600</xdr:colOff>
      <xdr:row>13</xdr:row>
      <xdr:rowOff>703986</xdr:rowOff>
    </xdr:to>
    <xdr:pic>
      <xdr:nvPicPr>
        <xdr:cNvPr id="82" name="Рисунок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25077" y="8896350"/>
          <a:ext cx="889398" cy="646836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11</xdr:row>
      <xdr:rowOff>104776</xdr:rowOff>
    </xdr:from>
    <xdr:to>
      <xdr:col>1</xdr:col>
      <xdr:colOff>1019175</xdr:colOff>
      <xdr:row>11</xdr:row>
      <xdr:rowOff>622790</xdr:rowOff>
    </xdr:to>
    <xdr:pic>
      <xdr:nvPicPr>
        <xdr:cNvPr id="86" name="Рисунок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581025" y="7458076"/>
          <a:ext cx="962025" cy="518014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10</xdr:row>
      <xdr:rowOff>95250</xdr:rowOff>
    </xdr:from>
    <xdr:to>
      <xdr:col>1</xdr:col>
      <xdr:colOff>1047750</xdr:colOff>
      <xdr:row>10</xdr:row>
      <xdr:rowOff>671306</xdr:rowOff>
    </xdr:to>
    <xdr:pic>
      <xdr:nvPicPr>
        <xdr:cNvPr id="87" name="Рисунок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552450" y="6705600"/>
          <a:ext cx="1019175" cy="57605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16</xdr:row>
      <xdr:rowOff>28575</xdr:rowOff>
    </xdr:from>
    <xdr:to>
      <xdr:col>1</xdr:col>
      <xdr:colOff>998297</xdr:colOff>
      <xdr:row>16</xdr:row>
      <xdr:rowOff>706814</xdr:rowOff>
    </xdr:to>
    <xdr:pic>
      <xdr:nvPicPr>
        <xdr:cNvPr id="88" name="Рисунок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38175" y="11096625"/>
          <a:ext cx="883997" cy="678239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15</xdr:row>
      <xdr:rowOff>57151</xdr:rowOff>
    </xdr:from>
    <xdr:to>
      <xdr:col>1</xdr:col>
      <xdr:colOff>1038225</xdr:colOff>
      <xdr:row>15</xdr:row>
      <xdr:rowOff>698315</xdr:rowOff>
    </xdr:to>
    <xdr:pic>
      <xdr:nvPicPr>
        <xdr:cNvPr id="89" name="Рисунок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552450" y="10382251"/>
          <a:ext cx="1009650" cy="641164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17</xdr:row>
      <xdr:rowOff>85725</xdr:rowOff>
    </xdr:from>
    <xdr:to>
      <xdr:col>1</xdr:col>
      <xdr:colOff>1047750</xdr:colOff>
      <xdr:row>17</xdr:row>
      <xdr:rowOff>624660</xdr:rowOff>
    </xdr:to>
    <xdr:pic>
      <xdr:nvPicPr>
        <xdr:cNvPr id="90" name="Рисунок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561975" y="11896725"/>
          <a:ext cx="1009650" cy="53893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18</xdr:row>
      <xdr:rowOff>85726</xdr:rowOff>
    </xdr:from>
    <xdr:to>
      <xdr:col>1</xdr:col>
      <xdr:colOff>1047750</xdr:colOff>
      <xdr:row>18</xdr:row>
      <xdr:rowOff>660294</xdr:rowOff>
    </xdr:to>
    <xdr:pic>
      <xdr:nvPicPr>
        <xdr:cNvPr id="91" name="Рисунок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552450" y="12639676"/>
          <a:ext cx="1019175" cy="57456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19</xdr:row>
      <xdr:rowOff>104776</xdr:rowOff>
    </xdr:from>
    <xdr:to>
      <xdr:col>1</xdr:col>
      <xdr:colOff>1038225</xdr:colOff>
      <xdr:row>19</xdr:row>
      <xdr:rowOff>654408</xdr:rowOff>
    </xdr:to>
    <xdr:pic>
      <xdr:nvPicPr>
        <xdr:cNvPr id="92" name="Рисунок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552450" y="13401676"/>
          <a:ext cx="1009650" cy="549632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20</xdr:row>
      <xdr:rowOff>47625</xdr:rowOff>
    </xdr:from>
    <xdr:to>
      <xdr:col>1</xdr:col>
      <xdr:colOff>1028700</xdr:colOff>
      <xdr:row>20</xdr:row>
      <xdr:rowOff>697509</xdr:rowOff>
    </xdr:to>
    <xdr:pic>
      <xdr:nvPicPr>
        <xdr:cNvPr id="93" name="Рисунок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561975" y="14087475"/>
          <a:ext cx="990600" cy="649884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25</xdr:row>
      <xdr:rowOff>38100</xdr:rowOff>
    </xdr:from>
    <xdr:to>
      <xdr:col>1</xdr:col>
      <xdr:colOff>1009651</xdr:colOff>
      <xdr:row>25</xdr:row>
      <xdr:rowOff>705658</xdr:rowOff>
    </xdr:to>
    <xdr:pic>
      <xdr:nvPicPr>
        <xdr:cNvPr id="94" name="Рисунок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00076" y="17792700"/>
          <a:ext cx="933450" cy="66755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28</xdr:row>
      <xdr:rowOff>66676</xdr:rowOff>
    </xdr:from>
    <xdr:to>
      <xdr:col>1</xdr:col>
      <xdr:colOff>1038226</xdr:colOff>
      <xdr:row>28</xdr:row>
      <xdr:rowOff>669926</xdr:rowOff>
    </xdr:to>
    <xdr:pic>
      <xdr:nvPicPr>
        <xdr:cNvPr id="95" name="Рисунок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552451" y="20050126"/>
          <a:ext cx="1009650" cy="6032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29</xdr:row>
      <xdr:rowOff>104775</xdr:rowOff>
    </xdr:from>
    <xdr:to>
      <xdr:col>1</xdr:col>
      <xdr:colOff>1009650</xdr:colOff>
      <xdr:row>29</xdr:row>
      <xdr:rowOff>650033</xdr:rowOff>
    </xdr:to>
    <xdr:pic>
      <xdr:nvPicPr>
        <xdr:cNvPr id="98" name="Рисунок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590550" y="20831175"/>
          <a:ext cx="942975" cy="54525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30</xdr:row>
      <xdr:rowOff>85726</xdr:rowOff>
    </xdr:from>
    <xdr:to>
      <xdr:col>1</xdr:col>
      <xdr:colOff>1047750</xdr:colOff>
      <xdr:row>30</xdr:row>
      <xdr:rowOff>681978</xdr:rowOff>
    </xdr:to>
    <xdr:pic>
      <xdr:nvPicPr>
        <xdr:cNvPr id="99" name="Рисунок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552450" y="21555076"/>
          <a:ext cx="1019175" cy="596252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31</xdr:row>
      <xdr:rowOff>28576</xdr:rowOff>
    </xdr:from>
    <xdr:to>
      <xdr:col>1</xdr:col>
      <xdr:colOff>1038225</xdr:colOff>
      <xdr:row>31</xdr:row>
      <xdr:rowOff>696726</xdr:rowOff>
    </xdr:to>
    <xdr:pic>
      <xdr:nvPicPr>
        <xdr:cNvPr id="100" name="Рисунок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552450" y="22240876"/>
          <a:ext cx="1009650" cy="6681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40</xdr:row>
      <xdr:rowOff>95250</xdr:rowOff>
    </xdr:from>
    <xdr:to>
      <xdr:col>1</xdr:col>
      <xdr:colOff>1047750</xdr:colOff>
      <xdr:row>40</xdr:row>
      <xdr:rowOff>653954</xdr:rowOff>
    </xdr:to>
    <xdr:pic>
      <xdr:nvPicPr>
        <xdr:cNvPr id="106" name="Рисунок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552450" y="28994100"/>
          <a:ext cx="1019175" cy="558704"/>
        </a:xfrm>
        <a:prstGeom prst="rect">
          <a:avLst/>
        </a:prstGeom>
      </xdr:spPr>
    </xdr:pic>
    <xdr:clientData/>
  </xdr:twoCellAnchor>
  <xdr:twoCellAnchor editAs="oneCell">
    <xdr:from>
      <xdr:col>1</xdr:col>
      <xdr:colOff>38101</xdr:colOff>
      <xdr:row>41</xdr:row>
      <xdr:rowOff>104776</xdr:rowOff>
    </xdr:from>
    <xdr:to>
      <xdr:col>1</xdr:col>
      <xdr:colOff>1047751</xdr:colOff>
      <xdr:row>41</xdr:row>
      <xdr:rowOff>653884</xdr:rowOff>
    </xdr:to>
    <xdr:pic>
      <xdr:nvPicPr>
        <xdr:cNvPr id="107" name="Рисунок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561976" y="29746576"/>
          <a:ext cx="1009650" cy="54910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42</xdr:row>
      <xdr:rowOff>123825</xdr:rowOff>
    </xdr:from>
    <xdr:to>
      <xdr:col>1</xdr:col>
      <xdr:colOff>1038225</xdr:colOff>
      <xdr:row>42</xdr:row>
      <xdr:rowOff>630382</xdr:rowOff>
    </xdr:to>
    <xdr:pic>
      <xdr:nvPicPr>
        <xdr:cNvPr id="108" name="Рисунок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561975" y="30508575"/>
          <a:ext cx="1000125" cy="50655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43</xdr:row>
      <xdr:rowOff>85725</xdr:rowOff>
    </xdr:from>
    <xdr:to>
      <xdr:col>1</xdr:col>
      <xdr:colOff>1047750</xdr:colOff>
      <xdr:row>43</xdr:row>
      <xdr:rowOff>666638</xdr:rowOff>
    </xdr:to>
    <xdr:pic>
      <xdr:nvPicPr>
        <xdr:cNvPr id="109" name="Рисунок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542925" y="31213425"/>
          <a:ext cx="1028700" cy="580913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44</xdr:row>
      <xdr:rowOff>47625</xdr:rowOff>
    </xdr:from>
    <xdr:to>
      <xdr:col>1</xdr:col>
      <xdr:colOff>1057275</xdr:colOff>
      <xdr:row>44</xdr:row>
      <xdr:rowOff>700988</xdr:rowOff>
    </xdr:to>
    <xdr:pic>
      <xdr:nvPicPr>
        <xdr:cNvPr id="110" name="Рисунок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552450" y="31918275"/>
          <a:ext cx="1028700" cy="653363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45</xdr:row>
      <xdr:rowOff>85726</xdr:rowOff>
    </xdr:from>
    <xdr:to>
      <xdr:col>1</xdr:col>
      <xdr:colOff>1038226</xdr:colOff>
      <xdr:row>45</xdr:row>
      <xdr:rowOff>662668</xdr:rowOff>
    </xdr:to>
    <xdr:pic>
      <xdr:nvPicPr>
        <xdr:cNvPr id="111" name="Рисунок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552451" y="32699326"/>
          <a:ext cx="1009650" cy="57694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46</xdr:row>
      <xdr:rowOff>38100</xdr:rowOff>
    </xdr:from>
    <xdr:to>
      <xdr:col>1</xdr:col>
      <xdr:colOff>1030690</xdr:colOff>
      <xdr:row>46</xdr:row>
      <xdr:rowOff>701097</xdr:rowOff>
    </xdr:to>
    <xdr:pic>
      <xdr:nvPicPr>
        <xdr:cNvPr id="113" name="Рисунок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571500" y="33394650"/>
          <a:ext cx="983065" cy="66299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47</xdr:row>
      <xdr:rowOff>38101</xdr:rowOff>
    </xdr:from>
    <xdr:to>
      <xdr:col>1</xdr:col>
      <xdr:colOff>990601</xdr:colOff>
      <xdr:row>47</xdr:row>
      <xdr:rowOff>702831</xdr:rowOff>
    </xdr:to>
    <xdr:pic>
      <xdr:nvPicPr>
        <xdr:cNvPr id="114" name="Рисунок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19126" y="34137601"/>
          <a:ext cx="895350" cy="66473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48</xdr:row>
      <xdr:rowOff>66675</xdr:rowOff>
    </xdr:from>
    <xdr:to>
      <xdr:col>1</xdr:col>
      <xdr:colOff>1038225</xdr:colOff>
      <xdr:row>48</xdr:row>
      <xdr:rowOff>615130</xdr:rowOff>
    </xdr:to>
    <xdr:pic>
      <xdr:nvPicPr>
        <xdr:cNvPr id="115" name="Рисунок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561975" y="34909125"/>
          <a:ext cx="1000125" cy="54845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49</xdr:row>
      <xdr:rowOff>66676</xdr:rowOff>
    </xdr:from>
    <xdr:to>
      <xdr:col>1</xdr:col>
      <xdr:colOff>995671</xdr:colOff>
      <xdr:row>49</xdr:row>
      <xdr:rowOff>615132</xdr:rowOff>
    </xdr:to>
    <xdr:pic>
      <xdr:nvPicPr>
        <xdr:cNvPr id="116" name="Рисунок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00076" y="35652076"/>
          <a:ext cx="919470" cy="548456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50</xdr:row>
      <xdr:rowOff>66676</xdr:rowOff>
    </xdr:from>
    <xdr:to>
      <xdr:col>1</xdr:col>
      <xdr:colOff>1022555</xdr:colOff>
      <xdr:row>50</xdr:row>
      <xdr:rowOff>615132</xdr:rowOff>
    </xdr:to>
    <xdr:pic>
      <xdr:nvPicPr>
        <xdr:cNvPr id="117" name="Рисунок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00075" y="36395026"/>
          <a:ext cx="946355" cy="548456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51</xdr:row>
      <xdr:rowOff>66675</xdr:rowOff>
    </xdr:from>
    <xdr:to>
      <xdr:col>1</xdr:col>
      <xdr:colOff>990292</xdr:colOff>
      <xdr:row>51</xdr:row>
      <xdr:rowOff>588245</xdr:rowOff>
    </xdr:to>
    <xdr:pic>
      <xdr:nvPicPr>
        <xdr:cNvPr id="118" name="Рисунок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00075" y="37137975"/>
          <a:ext cx="914092" cy="52157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52</xdr:row>
      <xdr:rowOff>66675</xdr:rowOff>
    </xdr:from>
    <xdr:to>
      <xdr:col>1</xdr:col>
      <xdr:colOff>1038686</xdr:colOff>
      <xdr:row>52</xdr:row>
      <xdr:rowOff>609754</xdr:rowOff>
    </xdr:to>
    <xdr:pic>
      <xdr:nvPicPr>
        <xdr:cNvPr id="119" name="Рисунок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00075" y="37880925"/>
          <a:ext cx="962486" cy="543079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53</xdr:row>
      <xdr:rowOff>57151</xdr:rowOff>
    </xdr:from>
    <xdr:to>
      <xdr:col>1</xdr:col>
      <xdr:colOff>1038225</xdr:colOff>
      <xdr:row>53</xdr:row>
      <xdr:rowOff>687335</xdr:rowOff>
    </xdr:to>
    <xdr:pic>
      <xdr:nvPicPr>
        <xdr:cNvPr id="120" name="Рисунок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552450" y="38614351"/>
          <a:ext cx="1009650" cy="630184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54</xdr:row>
      <xdr:rowOff>47625</xdr:rowOff>
    </xdr:from>
    <xdr:to>
      <xdr:col>1</xdr:col>
      <xdr:colOff>1047839</xdr:colOff>
      <xdr:row>54</xdr:row>
      <xdr:rowOff>672519</xdr:rowOff>
    </xdr:to>
    <xdr:pic>
      <xdr:nvPicPr>
        <xdr:cNvPr id="121" name="Рисунок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542925" y="39347775"/>
          <a:ext cx="1028789" cy="624894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55</xdr:row>
      <xdr:rowOff>38100</xdr:rowOff>
    </xdr:from>
    <xdr:to>
      <xdr:col>1</xdr:col>
      <xdr:colOff>1042123</xdr:colOff>
      <xdr:row>55</xdr:row>
      <xdr:rowOff>670615</xdr:rowOff>
    </xdr:to>
    <xdr:pic>
      <xdr:nvPicPr>
        <xdr:cNvPr id="122" name="Рисунок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552450" y="40081200"/>
          <a:ext cx="1013548" cy="63251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59</xdr:row>
      <xdr:rowOff>85725</xdr:rowOff>
    </xdr:from>
    <xdr:to>
      <xdr:col>1</xdr:col>
      <xdr:colOff>1042988</xdr:colOff>
      <xdr:row>59</xdr:row>
      <xdr:rowOff>685800</xdr:rowOff>
    </xdr:to>
    <xdr:pic>
      <xdr:nvPicPr>
        <xdr:cNvPr id="123" name="Рисунок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552450" y="43100625"/>
          <a:ext cx="1014413" cy="60007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60</xdr:row>
      <xdr:rowOff>76200</xdr:rowOff>
    </xdr:from>
    <xdr:to>
      <xdr:col>1</xdr:col>
      <xdr:colOff>1047750</xdr:colOff>
      <xdr:row>60</xdr:row>
      <xdr:rowOff>652201</xdr:rowOff>
    </xdr:to>
    <xdr:pic>
      <xdr:nvPicPr>
        <xdr:cNvPr id="126" name="Рисунок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533400" y="43834050"/>
          <a:ext cx="1038225" cy="57600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61</xdr:row>
      <xdr:rowOff>66675</xdr:rowOff>
    </xdr:from>
    <xdr:to>
      <xdr:col>1</xdr:col>
      <xdr:colOff>1047750</xdr:colOff>
      <xdr:row>61</xdr:row>
      <xdr:rowOff>675444</xdr:rowOff>
    </xdr:to>
    <xdr:pic>
      <xdr:nvPicPr>
        <xdr:cNvPr id="127" name="Рисунок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552450" y="44567475"/>
          <a:ext cx="1019175" cy="608769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62</xdr:row>
      <xdr:rowOff>28576</xdr:rowOff>
    </xdr:from>
    <xdr:to>
      <xdr:col>1</xdr:col>
      <xdr:colOff>1028700</xdr:colOff>
      <xdr:row>62</xdr:row>
      <xdr:rowOff>722508</xdr:rowOff>
    </xdr:to>
    <xdr:pic>
      <xdr:nvPicPr>
        <xdr:cNvPr id="160" name="Рисунок 159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571500" y="45272326"/>
          <a:ext cx="981075" cy="693932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81</xdr:row>
      <xdr:rowOff>85726</xdr:rowOff>
    </xdr:from>
    <xdr:to>
      <xdr:col>1</xdr:col>
      <xdr:colOff>1038226</xdr:colOff>
      <xdr:row>81</xdr:row>
      <xdr:rowOff>644916</xdr:rowOff>
    </xdr:to>
    <xdr:pic>
      <xdr:nvPicPr>
        <xdr:cNvPr id="162" name="Рисунок 161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552451" y="59445526"/>
          <a:ext cx="1009650" cy="55919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82</xdr:row>
      <xdr:rowOff>57150</xdr:rowOff>
    </xdr:from>
    <xdr:to>
      <xdr:col>1</xdr:col>
      <xdr:colOff>1028700</xdr:colOff>
      <xdr:row>82</xdr:row>
      <xdr:rowOff>670118</xdr:rowOff>
    </xdr:to>
    <xdr:pic>
      <xdr:nvPicPr>
        <xdr:cNvPr id="163" name="Рисунок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561975" y="60159900"/>
          <a:ext cx="990600" cy="61296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84</xdr:row>
      <xdr:rowOff>104775</xdr:rowOff>
    </xdr:from>
    <xdr:to>
      <xdr:col>1</xdr:col>
      <xdr:colOff>1038225</xdr:colOff>
      <xdr:row>84</xdr:row>
      <xdr:rowOff>657832</xdr:rowOff>
    </xdr:to>
    <xdr:pic>
      <xdr:nvPicPr>
        <xdr:cNvPr id="166" name="Рисунок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552450" y="61693425"/>
          <a:ext cx="1009650" cy="553057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85</xdr:row>
      <xdr:rowOff>28575</xdr:rowOff>
    </xdr:from>
    <xdr:to>
      <xdr:col>1</xdr:col>
      <xdr:colOff>1047750</xdr:colOff>
      <xdr:row>85</xdr:row>
      <xdr:rowOff>716362</xdr:rowOff>
    </xdr:to>
    <xdr:pic>
      <xdr:nvPicPr>
        <xdr:cNvPr id="167" name="Рисунок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552450" y="62360175"/>
          <a:ext cx="1019175" cy="687787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86</xdr:row>
      <xdr:rowOff>19051</xdr:rowOff>
    </xdr:from>
    <xdr:to>
      <xdr:col>1</xdr:col>
      <xdr:colOff>1047750</xdr:colOff>
      <xdr:row>86</xdr:row>
      <xdr:rowOff>719301</xdr:rowOff>
    </xdr:to>
    <xdr:pic>
      <xdr:nvPicPr>
        <xdr:cNvPr id="168" name="Рисунок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552450" y="63093601"/>
          <a:ext cx="1019175" cy="7002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89</xdr:row>
      <xdr:rowOff>85725</xdr:rowOff>
    </xdr:from>
    <xdr:to>
      <xdr:col>1</xdr:col>
      <xdr:colOff>1047750</xdr:colOff>
      <xdr:row>89</xdr:row>
      <xdr:rowOff>664754</xdr:rowOff>
    </xdr:to>
    <xdr:pic>
      <xdr:nvPicPr>
        <xdr:cNvPr id="171" name="Рисунок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542925" y="65389125"/>
          <a:ext cx="1028700" cy="579029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88</xdr:row>
      <xdr:rowOff>28576</xdr:rowOff>
    </xdr:from>
    <xdr:to>
      <xdr:col>1</xdr:col>
      <xdr:colOff>1019175</xdr:colOff>
      <xdr:row>88</xdr:row>
      <xdr:rowOff>728230</xdr:rowOff>
    </xdr:to>
    <xdr:pic>
      <xdr:nvPicPr>
        <xdr:cNvPr id="172" name="Рисунок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581025" y="64589026"/>
          <a:ext cx="962025" cy="699654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87</xdr:row>
      <xdr:rowOff>19050</xdr:rowOff>
    </xdr:from>
    <xdr:to>
      <xdr:col>1</xdr:col>
      <xdr:colOff>1000125</xdr:colOff>
      <xdr:row>87</xdr:row>
      <xdr:rowOff>711747</xdr:rowOff>
    </xdr:to>
    <xdr:pic>
      <xdr:nvPicPr>
        <xdr:cNvPr id="173" name="Рисунок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619125" y="63836550"/>
          <a:ext cx="904875" cy="69269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95</xdr:row>
      <xdr:rowOff>85725</xdr:rowOff>
    </xdr:from>
    <xdr:to>
      <xdr:col>1</xdr:col>
      <xdr:colOff>1038225</xdr:colOff>
      <xdr:row>95</xdr:row>
      <xdr:rowOff>678552</xdr:rowOff>
    </xdr:to>
    <xdr:pic>
      <xdr:nvPicPr>
        <xdr:cNvPr id="174" name="Рисунок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542925" y="69846825"/>
          <a:ext cx="1019175" cy="592827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96</xdr:row>
      <xdr:rowOff>9525</xdr:rowOff>
    </xdr:from>
    <xdr:to>
      <xdr:col>1</xdr:col>
      <xdr:colOff>1028700</xdr:colOff>
      <xdr:row>96</xdr:row>
      <xdr:rowOff>723034</xdr:rowOff>
    </xdr:to>
    <xdr:pic>
      <xdr:nvPicPr>
        <xdr:cNvPr id="175" name="Рисунок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571500" y="70513575"/>
          <a:ext cx="981075" cy="713509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97</xdr:row>
      <xdr:rowOff>19050</xdr:rowOff>
    </xdr:from>
    <xdr:to>
      <xdr:col>1</xdr:col>
      <xdr:colOff>1028700</xdr:colOff>
      <xdr:row>97</xdr:row>
      <xdr:rowOff>723691</xdr:rowOff>
    </xdr:to>
    <xdr:pic>
      <xdr:nvPicPr>
        <xdr:cNvPr id="178" name="Рисунок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590550" y="71266050"/>
          <a:ext cx="962025" cy="70464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98</xdr:row>
      <xdr:rowOff>95250</xdr:rowOff>
    </xdr:from>
    <xdr:to>
      <xdr:col>1</xdr:col>
      <xdr:colOff>1038226</xdr:colOff>
      <xdr:row>98</xdr:row>
      <xdr:rowOff>646740</xdr:rowOff>
    </xdr:to>
    <xdr:pic>
      <xdr:nvPicPr>
        <xdr:cNvPr id="180" name="Рисунок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552451" y="72085200"/>
          <a:ext cx="1009650" cy="551490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99</xdr:row>
      <xdr:rowOff>28575</xdr:rowOff>
    </xdr:from>
    <xdr:to>
      <xdr:col>1</xdr:col>
      <xdr:colOff>950594</xdr:colOff>
      <xdr:row>99</xdr:row>
      <xdr:rowOff>715326</xdr:rowOff>
    </xdr:to>
    <xdr:pic>
      <xdr:nvPicPr>
        <xdr:cNvPr id="181" name="Рисунок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47700" y="72761475"/>
          <a:ext cx="826769" cy="686751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152401</xdr:colOff>
      <xdr:row>100</xdr:row>
      <xdr:rowOff>19050</xdr:rowOff>
    </xdr:from>
    <xdr:to>
      <xdr:col>1</xdr:col>
      <xdr:colOff>992505</xdr:colOff>
      <xdr:row>100</xdr:row>
      <xdr:rowOff>725804</xdr:rowOff>
    </xdr:to>
    <xdr:pic>
      <xdr:nvPicPr>
        <xdr:cNvPr id="184" name="Рисунок 183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76276" y="73494900"/>
          <a:ext cx="840104" cy="706754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171451</xdr:colOff>
      <xdr:row>101</xdr:row>
      <xdr:rowOff>47625</xdr:rowOff>
    </xdr:from>
    <xdr:to>
      <xdr:col>1</xdr:col>
      <xdr:colOff>964883</xdr:colOff>
      <xdr:row>101</xdr:row>
      <xdr:rowOff>707706</xdr:rowOff>
    </xdr:to>
    <xdr:pic>
      <xdr:nvPicPr>
        <xdr:cNvPr id="185" name="Рисунок 184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95326" y="74266425"/>
          <a:ext cx="793432" cy="66008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133351</xdr:colOff>
      <xdr:row>102</xdr:row>
      <xdr:rowOff>47625</xdr:rowOff>
    </xdr:from>
    <xdr:to>
      <xdr:col>1</xdr:col>
      <xdr:colOff>933450</xdr:colOff>
      <xdr:row>102</xdr:row>
      <xdr:rowOff>707706</xdr:rowOff>
    </xdr:to>
    <xdr:pic>
      <xdr:nvPicPr>
        <xdr:cNvPr id="186" name="Рисунок 185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57226" y="75009375"/>
          <a:ext cx="800099" cy="66008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105</xdr:row>
      <xdr:rowOff>28575</xdr:rowOff>
    </xdr:from>
    <xdr:to>
      <xdr:col>1</xdr:col>
      <xdr:colOff>762000</xdr:colOff>
      <xdr:row>105</xdr:row>
      <xdr:rowOff>709494</xdr:rowOff>
    </xdr:to>
    <xdr:pic>
      <xdr:nvPicPr>
        <xdr:cNvPr id="187" name="Рисунок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809625" y="77219175"/>
          <a:ext cx="476250" cy="680919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266701</xdr:colOff>
      <xdr:row>106</xdr:row>
      <xdr:rowOff>28575</xdr:rowOff>
    </xdr:from>
    <xdr:to>
      <xdr:col>1</xdr:col>
      <xdr:colOff>762001</xdr:colOff>
      <xdr:row>106</xdr:row>
      <xdr:rowOff>719498</xdr:rowOff>
    </xdr:to>
    <xdr:pic>
      <xdr:nvPicPr>
        <xdr:cNvPr id="188" name="Рисунок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790576" y="77962125"/>
          <a:ext cx="495300" cy="69092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109</xdr:row>
      <xdr:rowOff>76200</xdr:rowOff>
    </xdr:from>
    <xdr:to>
      <xdr:col>1</xdr:col>
      <xdr:colOff>1047750</xdr:colOff>
      <xdr:row>109</xdr:row>
      <xdr:rowOff>693753</xdr:rowOff>
    </xdr:to>
    <xdr:pic>
      <xdr:nvPicPr>
        <xdr:cNvPr id="189" name="Рисунок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561975" y="80238600"/>
          <a:ext cx="1009650" cy="61755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110</xdr:row>
      <xdr:rowOff>76200</xdr:rowOff>
    </xdr:from>
    <xdr:to>
      <xdr:col>1</xdr:col>
      <xdr:colOff>1000125</xdr:colOff>
      <xdr:row>110</xdr:row>
      <xdr:rowOff>646813</xdr:rowOff>
    </xdr:to>
    <xdr:pic>
      <xdr:nvPicPr>
        <xdr:cNvPr id="193" name="Рисунок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561975" y="80981550"/>
          <a:ext cx="962025" cy="57061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111</xdr:row>
      <xdr:rowOff>76200</xdr:rowOff>
    </xdr:from>
    <xdr:to>
      <xdr:col>1</xdr:col>
      <xdr:colOff>1000125</xdr:colOff>
      <xdr:row>111</xdr:row>
      <xdr:rowOff>686373</xdr:rowOff>
    </xdr:to>
    <xdr:pic>
      <xdr:nvPicPr>
        <xdr:cNvPr id="194" name="Рисунок 193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561975" y="81724500"/>
          <a:ext cx="962025" cy="61017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112</xdr:row>
      <xdr:rowOff>47625</xdr:rowOff>
    </xdr:from>
    <xdr:to>
      <xdr:col>1</xdr:col>
      <xdr:colOff>1057275</xdr:colOff>
      <xdr:row>112</xdr:row>
      <xdr:rowOff>609600</xdr:rowOff>
    </xdr:to>
    <xdr:pic>
      <xdr:nvPicPr>
        <xdr:cNvPr id="195" name="Рисунок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561975" y="82438875"/>
          <a:ext cx="1019175" cy="56197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38101</xdr:colOff>
      <xdr:row>113</xdr:row>
      <xdr:rowOff>47625</xdr:rowOff>
    </xdr:from>
    <xdr:to>
      <xdr:col>1</xdr:col>
      <xdr:colOff>1047751</xdr:colOff>
      <xdr:row>113</xdr:row>
      <xdr:rowOff>704174</xdr:rowOff>
    </xdr:to>
    <xdr:pic>
      <xdr:nvPicPr>
        <xdr:cNvPr id="196" name="Рисунок 195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561976" y="83181825"/>
          <a:ext cx="1009650" cy="656549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114</xdr:row>
      <xdr:rowOff>47625</xdr:rowOff>
    </xdr:from>
    <xdr:to>
      <xdr:col>1</xdr:col>
      <xdr:colOff>1019175</xdr:colOff>
      <xdr:row>114</xdr:row>
      <xdr:rowOff>684760</xdr:rowOff>
    </xdr:to>
    <xdr:pic>
      <xdr:nvPicPr>
        <xdr:cNvPr id="197" name="Рисунок 196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561975" y="83924775"/>
          <a:ext cx="981075" cy="63713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38101</xdr:colOff>
      <xdr:row>115</xdr:row>
      <xdr:rowOff>114301</xdr:rowOff>
    </xdr:from>
    <xdr:to>
      <xdr:col>1</xdr:col>
      <xdr:colOff>1047751</xdr:colOff>
      <xdr:row>115</xdr:row>
      <xdr:rowOff>633549</xdr:rowOff>
    </xdr:to>
    <xdr:pic>
      <xdr:nvPicPr>
        <xdr:cNvPr id="198" name="Рисунок 197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561976" y="84734401"/>
          <a:ext cx="1009650" cy="51924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116</xdr:row>
      <xdr:rowOff>123825</xdr:rowOff>
    </xdr:from>
    <xdr:to>
      <xdr:col>1</xdr:col>
      <xdr:colOff>1047750</xdr:colOff>
      <xdr:row>116</xdr:row>
      <xdr:rowOff>595583</xdr:rowOff>
    </xdr:to>
    <xdr:pic>
      <xdr:nvPicPr>
        <xdr:cNvPr id="199" name="Рисунок 198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552450" y="85486875"/>
          <a:ext cx="1019175" cy="47175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117</xdr:row>
      <xdr:rowOff>85725</xdr:rowOff>
    </xdr:from>
    <xdr:to>
      <xdr:col>1</xdr:col>
      <xdr:colOff>1047750</xdr:colOff>
      <xdr:row>117</xdr:row>
      <xdr:rowOff>659908</xdr:rowOff>
    </xdr:to>
    <xdr:pic>
      <xdr:nvPicPr>
        <xdr:cNvPr id="200" name="Рисунок 199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552450" y="86191725"/>
          <a:ext cx="1019175" cy="57418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118</xdr:row>
      <xdr:rowOff>104775</xdr:rowOff>
    </xdr:from>
    <xdr:to>
      <xdr:col>1</xdr:col>
      <xdr:colOff>1047750</xdr:colOff>
      <xdr:row>118</xdr:row>
      <xdr:rowOff>622624</xdr:rowOff>
    </xdr:to>
    <xdr:pic>
      <xdr:nvPicPr>
        <xdr:cNvPr id="201" name="Рисунок 200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542925" y="86953725"/>
          <a:ext cx="1028700" cy="517849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119</xdr:row>
      <xdr:rowOff>123825</xdr:rowOff>
    </xdr:from>
    <xdr:to>
      <xdr:col>1</xdr:col>
      <xdr:colOff>1038225</xdr:colOff>
      <xdr:row>119</xdr:row>
      <xdr:rowOff>633467</xdr:rowOff>
    </xdr:to>
    <xdr:pic>
      <xdr:nvPicPr>
        <xdr:cNvPr id="202" name="Рисунок 201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561975" y="87715725"/>
          <a:ext cx="1000125" cy="509642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120</xdr:row>
      <xdr:rowOff>38100</xdr:rowOff>
    </xdr:from>
    <xdr:to>
      <xdr:col>1</xdr:col>
      <xdr:colOff>1047751</xdr:colOff>
      <xdr:row>120</xdr:row>
      <xdr:rowOff>690282</xdr:rowOff>
    </xdr:to>
    <xdr:pic>
      <xdr:nvPicPr>
        <xdr:cNvPr id="203" name="Рисунок 202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542926" y="88372950"/>
          <a:ext cx="1028700" cy="652182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121</xdr:row>
      <xdr:rowOff>28575</xdr:rowOff>
    </xdr:from>
    <xdr:to>
      <xdr:col>1</xdr:col>
      <xdr:colOff>1047751</xdr:colOff>
      <xdr:row>121</xdr:row>
      <xdr:rowOff>694204</xdr:rowOff>
    </xdr:to>
    <xdr:pic>
      <xdr:nvPicPr>
        <xdr:cNvPr id="204" name="Рисунок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542926" y="89106375"/>
          <a:ext cx="1028700" cy="665629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122</xdr:row>
      <xdr:rowOff>38101</xdr:rowOff>
    </xdr:from>
    <xdr:to>
      <xdr:col>1</xdr:col>
      <xdr:colOff>1047750</xdr:colOff>
      <xdr:row>122</xdr:row>
      <xdr:rowOff>704529</xdr:rowOff>
    </xdr:to>
    <xdr:pic>
      <xdr:nvPicPr>
        <xdr:cNvPr id="207" name="Рисунок 206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533400" y="89858851"/>
          <a:ext cx="1038225" cy="66642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123</xdr:row>
      <xdr:rowOff>19050</xdr:rowOff>
    </xdr:from>
    <xdr:to>
      <xdr:col>1</xdr:col>
      <xdr:colOff>1041860</xdr:colOff>
      <xdr:row>123</xdr:row>
      <xdr:rowOff>670447</xdr:rowOff>
    </xdr:to>
    <xdr:pic>
      <xdr:nvPicPr>
        <xdr:cNvPr id="208" name="Рисунок 207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552450" y="90582750"/>
          <a:ext cx="1013285" cy="651397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124</xdr:row>
      <xdr:rowOff>47625</xdr:rowOff>
    </xdr:from>
    <xdr:to>
      <xdr:col>1</xdr:col>
      <xdr:colOff>1046080</xdr:colOff>
      <xdr:row>124</xdr:row>
      <xdr:rowOff>676275</xdr:rowOff>
    </xdr:to>
    <xdr:pic>
      <xdr:nvPicPr>
        <xdr:cNvPr id="209" name="Рисунок 208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552450" y="91354275"/>
          <a:ext cx="1017505" cy="6286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38101</xdr:colOff>
      <xdr:row>125</xdr:row>
      <xdr:rowOff>47626</xdr:rowOff>
    </xdr:from>
    <xdr:to>
      <xdr:col>1</xdr:col>
      <xdr:colOff>1047750</xdr:colOff>
      <xdr:row>125</xdr:row>
      <xdr:rowOff>669926</xdr:rowOff>
    </xdr:to>
    <xdr:pic>
      <xdr:nvPicPr>
        <xdr:cNvPr id="210" name="Рисунок 209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561976" y="92097226"/>
          <a:ext cx="1009649" cy="62230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126</xdr:row>
      <xdr:rowOff>19051</xdr:rowOff>
    </xdr:from>
    <xdr:to>
      <xdr:col>1</xdr:col>
      <xdr:colOff>1048439</xdr:colOff>
      <xdr:row>126</xdr:row>
      <xdr:rowOff>723087</xdr:rowOff>
    </xdr:to>
    <xdr:pic>
      <xdr:nvPicPr>
        <xdr:cNvPr id="211" name="Рисунок 210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552450" y="92811601"/>
          <a:ext cx="1019864" cy="70403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127</xdr:row>
      <xdr:rowOff>19051</xdr:rowOff>
    </xdr:from>
    <xdr:to>
      <xdr:col>1</xdr:col>
      <xdr:colOff>1035280</xdr:colOff>
      <xdr:row>127</xdr:row>
      <xdr:rowOff>709927</xdr:rowOff>
    </xdr:to>
    <xdr:pic>
      <xdr:nvPicPr>
        <xdr:cNvPr id="212" name="Рисунок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552450" y="93554551"/>
          <a:ext cx="1006705" cy="69087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128</xdr:row>
      <xdr:rowOff>19051</xdr:rowOff>
    </xdr:from>
    <xdr:to>
      <xdr:col>1</xdr:col>
      <xdr:colOff>1028700</xdr:colOff>
      <xdr:row>128</xdr:row>
      <xdr:rowOff>723087</xdr:rowOff>
    </xdr:to>
    <xdr:pic>
      <xdr:nvPicPr>
        <xdr:cNvPr id="213" name="Рисунок 212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552450" y="94297501"/>
          <a:ext cx="1000125" cy="70403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138</xdr:row>
      <xdr:rowOff>57150</xdr:rowOff>
    </xdr:from>
    <xdr:to>
      <xdr:col>1</xdr:col>
      <xdr:colOff>1038226</xdr:colOff>
      <xdr:row>138</xdr:row>
      <xdr:rowOff>690757</xdr:rowOff>
    </xdr:to>
    <xdr:pic>
      <xdr:nvPicPr>
        <xdr:cNvPr id="214" name="Рисунок 213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552451" y="101765100"/>
          <a:ext cx="1009650" cy="633607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156</xdr:row>
      <xdr:rowOff>19050</xdr:rowOff>
    </xdr:from>
    <xdr:to>
      <xdr:col>1</xdr:col>
      <xdr:colOff>1028530</xdr:colOff>
      <xdr:row>156</xdr:row>
      <xdr:rowOff>714375</xdr:rowOff>
    </xdr:to>
    <xdr:pic>
      <xdr:nvPicPr>
        <xdr:cNvPr id="215" name="Рисунок 214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571500" y="115843050"/>
          <a:ext cx="980905" cy="6953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157</xdr:row>
      <xdr:rowOff>38101</xdr:rowOff>
    </xdr:from>
    <xdr:to>
      <xdr:col>1</xdr:col>
      <xdr:colOff>1009650</xdr:colOff>
      <xdr:row>157</xdr:row>
      <xdr:rowOff>701435</xdr:rowOff>
    </xdr:to>
    <xdr:pic>
      <xdr:nvPicPr>
        <xdr:cNvPr id="216" name="Рисунок 215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561975" y="115862101"/>
          <a:ext cx="971550" cy="663334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165</xdr:row>
      <xdr:rowOff>38100</xdr:rowOff>
    </xdr:from>
    <xdr:to>
      <xdr:col>1</xdr:col>
      <xdr:colOff>1015016</xdr:colOff>
      <xdr:row>165</xdr:row>
      <xdr:rowOff>674397</xdr:rowOff>
    </xdr:to>
    <xdr:pic>
      <xdr:nvPicPr>
        <xdr:cNvPr id="217" name="Рисунок 216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581025" y="121805700"/>
          <a:ext cx="957866" cy="636297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166</xdr:row>
      <xdr:rowOff>38101</xdr:rowOff>
    </xdr:from>
    <xdr:to>
      <xdr:col>1</xdr:col>
      <xdr:colOff>1001333</xdr:colOff>
      <xdr:row>166</xdr:row>
      <xdr:rowOff>715449</xdr:rowOff>
    </xdr:to>
    <xdr:pic>
      <xdr:nvPicPr>
        <xdr:cNvPr id="218" name="Рисунок 217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581026" y="122548651"/>
          <a:ext cx="944182" cy="67734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167</xdr:row>
      <xdr:rowOff>38101</xdr:rowOff>
    </xdr:from>
    <xdr:to>
      <xdr:col>1</xdr:col>
      <xdr:colOff>1030176</xdr:colOff>
      <xdr:row>167</xdr:row>
      <xdr:rowOff>694923</xdr:rowOff>
    </xdr:to>
    <xdr:pic>
      <xdr:nvPicPr>
        <xdr:cNvPr id="219" name="Рисунок 218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561975" y="123291601"/>
          <a:ext cx="992076" cy="656822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168</xdr:row>
      <xdr:rowOff>38101</xdr:rowOff>
    </xdr:from>
    <xdr:to>
      <xdr:col>1</xdr:col>
      <xdr:colOff>1034334</xdr:colOff>
      <xdr:row>168</xdr:row>
      <xdr:rowOff>708607</xdr:rowOff>
    </xdr:to>
    <xdr:pic>
      <xdr:nvPicPr>
        <xdr:cNvPr id="220" name="Рисунок 21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552450" y="124034551"/>
          <a:ext cx="1005759" cy="670506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169</xdr:row>
      <xdr:rowOff>38101</xdr:rowOff>
    </xdr:from>
    <xdr:to>
      <xdr:col>1</xdr:col>
      <xdr:colOff>1028700</xdr:colOff>
      <xdr:row>169</xdr:row>
      <xdr:rowOff>694923</xdr:rowOff>
    </xdr:to>
    <xdr:pic>
      <xdr:nvPicPr>
        <xdr:cNvPr id="221" name="Рисунок 220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581025" y="124777501"/>
          <a:ext cx="971550" cy="656822"/>
        </a:xfrm>
        <a:prstGeom prst="rect">
          <a:avLst/>
        </a:prstGeom>
      </xdr:spPr>
    </xdr:pic>
    <xdr:clientData/>
  </xdr:twoCellAnchor>
  <xdr:twoCellAnchor editAs="oneCell">
    <xdr:from>
      <xdr:col>1</xdr:col>
      <xdr:colOff>209549</xdr:colOff>
      <xdr:row>171</xdr:row>
      <xdr:rowOff>123824</xdr:rowOff>
    </xdr:from>
    <xdr:to>
      <xdr:col>1</xdr:col>
      <xdr:colOff>904874</xdr:colOff>
      <xdr:row>171</xdr:row>
      <xdr:rowOff>570819</xdr:rowOff>
    </xdr:to>
    <xdr:pic>
      <xdr:nvPicPr>
        <xdr:cNvPr id="222" name="Рисунок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733424" y="126349124"/>
          <a:ext cx="695325" cy="44699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180974</xdr:colOff>
      <xdr:row>174</xdr:row>
      <xdr:rowOff>123825</xdr:rowOff>
    </xdr:from>
    <xdr:to>
      <xdr:col>1</xdr:col>
      <xdr:colOff>857249</xdr:colOff>
      <xdr:row>174</xdr:row>
      <xdr:rowOff>620464</xdr:rowOff>
    </xdr:to>
    <xdr:pic>
      <xdr:nvPicPr>
        <xdr:cNvPr id="223" name="Рисунок 222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704849" y="128577975"/>
          <a:ext cx="676275" cy="496639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161924</xdr:colOff>
      <xdr:row>172</xdr:row>
      <xdr:rowOff>152399</xdr:rowOff>
    </xdr:from>
    <xdr:to>
      <xdr:col>1</xdr:col>
      <xdr:colOff>872365</xdr:colOff>
      <xdr:row>172</xdr:row>
      <xdr:rowOff>600074</xdr:rowOff>
    </xdr:to>
    <xdr:pic>
      <xdr:nvPicPr>
        <xdr:cNvPr id="224" name="Рисунок 223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685799" y="127120649"/>
          <a:ext cx="710441" cy="44767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173</xdr:row>
      <xdr:rowOff>104774</xdr:rowOff>
    </xdr:from>
    <xdr:to>
      <xdr:col>1</xdr:col>
      <xdr:colOff>828675</xdr:colOff>
      <xdr:row>173</xdr:row>
      <xdr:rowOff>579559</xdr:rowOff>
    </xdr:to>
    <xdr:pic>
      <xdr:nvPicPr>
        <xdr:cNvPr id="225" name="Рисунок 224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66750" y="127815974"/>
          <a:ext cx="685800" cy="47478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183</xdr:row>
      <xdr:rowOff>47625</xdr:rowOff>
    </xdr:from>
    <xdr:to>
      <xdr:col>1</xdr:col>
      <xdr:colOff>1009729</xdr:colOff>
      <xdr:row>183</xdr:row>
      <xdr:rowOff>718243</xdr:rowOff>
    </xdr:to>
    <xdr:pic>
      <xdr:nvPicPr>
        <xdr:cNvPr id="226" name="Рисунок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619125" y="135188325"/>
          <a:ext cx="914479" cy="670618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184</xdr:row>
      <xdr:rowOff>47625</xdr:rowOff>
    </xdr:from>
    <xdr:to>
      <xdr:col>1</xdr:col>
      <xdr:colOff>1032591</xdr:colOff>
      <xdr:row>184</xdr:row>
      <xdr:rowOff>695381</xdr:rowOff>
    </xdr:to>
    <xdr:pic>
      <xdr:nvPicPr>
        <xdr:cNvPr id="227" name="Рисунок 226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19125" y="135931275"/>
          <a:ext cx="937341" cy="647756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185</xdr:row>
      <xdr:rowOff>47625</xdr:rowOff>
    </xdr:from>
    <xdr:to>
      <xdr:col>1</xdr:col>
      <xdr:colOff>994488</xdr:colOff>
      <xdr:row>185</xdr:row>
      <xdr:rowOff>703002</xdr:rowOff>
    </xdr:to>
    <xdr:pic>
      <xdr:nvPicPr>
        <xdr:cNvPr id="228" name="Рисунок 227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619125" y="136674225"/>
          <a:ext cx="899238" cy="655377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186</xdr:row>
      <xdr:rowOff>19050</xdr:rowOff>
    </xdr:from>
    <xdr:to>
      <xdr:col>1</xdr:col>
      <xdr:colOff>960190</xdr:colOff>
      <xdr:row>186</xdr:row>
      <xdr:rowOff>735392</xdr:rowOff>
    </xdr:to>
    <xdr:pic>
      <xdr:nvPicPr>
        <xdr:cNvPr id="229" name="Рисунок 22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76275" y="137388600"/>
          <a:ext cx="807790" cy="716342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187</xdr:row>
      <xdr:rowOff>76200</xdr:rowOff>
    </xdr:from>
    <xdr:to>
      <xdr:col>1</xdr:col>
      <xdr:colOff>927803</xdr:colOff>
      <xdr:row>187</xdr:row>
      <xdr:rowOff>662991</xdr:rowOff>
    </xdr:to>
    <xdr:pic>
      <xdr:nvPicPr>
        <xdr:cNvPr id="230" name="Рисунок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66750" y="138188700"/>
          <a:ext cx="784928" cy="58679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188</xdr:row>
      <xdr:rowOff>28575</xdr:rowOff>
    </xdr:from>
    <xdr:to>
      <xdr:col>1</xdr:col>
      <xdr:colOff>1038225</xdr:colOff>
      <xdr:row>188</xdr:row>
      <xdr:rowOff>718265</xdr:rowOff>
    </xdr:to>
    <xdr:pic>
      <xdr:nvPicPr>
        <xdr:cNvPr id="231" name="Рисунок 230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552450" y="138884025"/>
          <a:ext cx="1009650" cy="68969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189</xdr:row>
      <xdr:rowOff>38101</xdr:rowOff>
    </xdr:from>
    <xdr:to>
      <xdr:col>1</xdr:col>
      <xdr:colOff>1038225</xdr:colOff>
      <xdr:row>189</xdr:row>
      <xdr:rowOff>708243</xdr:rowOff>
    </xdr:to>
    <xdr:pic>
      <xdr:nvPicPr>
        <xdr:cNvPr id="232" name="Рисунок 231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542925" y="139636501"/>
          <a:ext cx="1019175" cy="670142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190</xdr:row>
      <xdr:rowOff>57150</xdr:rowOff>
    </xdr:from>
    <xdr:to>
      <xdr:col>1</xdr:col>
      <xdr:colOff>1049743</xdr:colOff>
      <xdr:row>190</xdr:row>
      <xdr:rowOff>682044</xdr:rowOff>
    </xdr:to>
    <xdr:pic>
      <xdr:nvPicPr>
        <xdr:cNvPr id="233" name="Рисунок 232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552450" y="140398500"/>
          <a:ext cx="1021168" cy="624894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191</xdr:row>
      <xdr:rowOff>19050</xdr:rowOff>
    </xdr:from>
    <xdr:to>
      <xdr:col>1</xdr:col>
      <xdr:colOff>1042123</xdr:colOff>
      <xdr:row>191</xdr:row>
      <xdr:rowOff>720151</xdr:rowOff>
    </xdr:to>
    <xdr:pic>
      <xdr:nvPicPr>
        <xdr:cNvPr id="234" name="Рисунок 233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552450" y="141103350"/>
          <a:ext cx="1013548" cy="70110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194</xdr:row>
      <xdr:rowOff>38100</xdr:rowOff>
    </xdr:from>
    <xdr:to>
      <xdr:col>1</xdr:col>
      <xdr:colOff>872554</xdr:colOff>
      <xdr:row>194</xdr:row>
      <xdr:rowOff>670615</xdr:rowOff>
    </xdr:to>
    <xdr:pic>
      <xdr:nvPicPr>
        <xdr:cNvPr id="235" name="Рисунок 234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657225" y="143351250"/>
          <a:ext cx="739204" cy="63251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192</xdr:row>
      <xdr:rowOff>47625</xdr:rowOff>
    </xdr:from>
    <xdr:to>
      <xdr:col>1</xdr:col>
      <xdr:colOff>929707</xdr:colOff>
      <xdr:row>192</xdr:row>
      <xdr:rowOff>680140</xdr:rowOff>
    </xdr:to>
    <xdr:pic>
      <xdr:nvPicPr>
        <xdr:cNvPr id="236" name="Рисунок 235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676275" y="141874875"/>
          <a:ext cx="777307" cy="63251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193</xdr:row>
      <xdr:rowOff>57150</xdr:rowOff>
    </xdr:from>
    <xdr:to>
      <xdr:col>1</xdr:col>
      <xdr:colOff>893508</xdr:colOff>
      <xdr:row>193</xdr:row>
      <xdr:rowOff>712527</xdr:rowOff>
    </xdr:to>
    <xdr:pic>
      <xdr:nvPicPr>
        <xdr:cNvPr id="239" name="Рисунок 238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685800" y="142627350"/>
          <a:ext cx="731583" cy="655377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195</xdr:row>
      <xdr:rowOff>57150</xdr:rowOff>
    </xdr:from>
    <xdr:to>
      <xdr:col>1</xdr:col>
      <xdr:colOff>941147</xdr:colOff>
      <xdr:row>195</xdr:row>
      <xdr:rowOff>689665</xdr:rowOff>
    </xdr:to>
    <xdr:pic>
      <xdr:nvPicPr>
        <xdr:cNvPr id="240" name="Рисунок 239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581025" y="144113250"/>
          <a:ext cx="883997" cy="63251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196</xdr:row>
      <xdr:rowOff>38100</xdr:rowOff>
    </xdr:from>
    <xdr:to>
      <xdr:col>1</xdr:col>
      <xdr:colOff>903040</xdr:colOff>
      <xdr:row>196</xdr:row>
      <xdr:rowOff>662994</xdr:rowOff>
    </xdr:to>
    <xdr:pic>
      <xdr:nvPicPr>
        <xdr:cNvPr id="241" name="Рисунок 240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619125" y="144837150"/>
          <a:ext cx="807790" cy="624894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197</xdr:row>
      <xdr:rowOff>38100</xdr:rowOff>
    </xdr:from>
    <xdr:to>
      <xdr:col>1</xdr:col>
      <xdr:colOff>948764</xdr:colOff>
      <xdr:row>197</xdr:row>
      <xdr:rowOff>632512</xdr:rowOff>
    </xdr:to>
    <xdr:pic>
      <xdr:nvPicPr>
        <xdr:cNvPr id="242" name="Рисунок 241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19125" y="145580100"/>
          <a:ext cx="853514" cy="5944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198</xdr:row>
      <xdr:rowOff>38100</xdr:rowOff>
    </xdr:from>
    <xdr:to>
      <xdr:col>1</xdr:col>
      <xdr:colOff>1002109</xdr:colOff>
      <xdr:row>198</xdr:row>
      <xdr:rowOff>708718</xdr:rowOff>
    </xdr:to>
    <xdr:pic>
      <xdr:nvPicPr>
        <xdr:cNvPr id="243" name="Рисунок 242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619125" y="146323050"/>
          <a:ext cx="906859" cy="670618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199</xdr:row>
      <xdr:rowOff>38100</xdr:rowOff>
    </xdr:from>
    <xdr:to>
      <xdr:col>1</xdr:col>
      <xdr:colOff>971626</xdr:colOff>
      <xdr:row>199</xdr:row>
      <xdr:rowOff>701097</xdr:rowOff>
    </xdr:to>
    <xdr:pic>
      <xdr:nvPicPr>
        <xdr:cNvPr id="244" name="Рисунок 243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19125" y="147066000"/>
          <a:ext cx="876376" cy="662997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161926</xdr:colOff>
      <xdr:row>201</xdr:row>
      <xdr:rowOff>38100</xdr:rowOff>
    </xdr:from>
    <xdr:to>
      <xdr:col>1</xdr:col>
      <xdr:colOff>904876</xdr:colOff>
      <xdr:row>201</xdr:row>
      <xdr:rowOff>689811</xdr:rowOff>
    </xdr:to>
    <xdr:pic>
      <xdr:nvPicPr>
        <xdr:cNvPr id="245" name="Рисунок 244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85801" y="148551900"/>
          <a:ext cx="742950" cy="651711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152401</xdr:colOff>
      <xdr:row>200</xdr:row>
      <xdr:rowOff>38101</xdr:rowOff>
    </xdr:from>
    <xdr:to>
      <xdr:col>1</xdr:col>
      <xdr:colOff>914401</xdr:colOff>
      <xdr:row>200</xdr:row>
      <xdr:rowOff>700399</xdr:rowOff>
    </xdr:to>
    <xdr:pic>
      <xdr:nvPicPr>
        <xdr:cNvPr id="246" name="Рисунок 245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676276" y="147808951"/>
          <a:ext cx="762000" cy="662298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202</xdr:row>
      <xdr:rowOff>28575</xdr:rowOff>
    </xdr:from>
    <xdr:to>
      <xdr:col>1</xdr:col>
      <xdr:colOff>762000</xdr:colOff>
      <xdr:row>202</xdr:row>
      <xdr:rowOff>706108</xdr:rowOff>
    </xdr:to>
    <xdr:pic>
      <xdr:nvPicPr>
        <xdr:cNvPr id="247" name="Рисунок 246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790575" y="149285325"/>
          <a:ext cx="495300" cy="677533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203</xdr:row>
      <xdr:rowOff>28575</xdr:rowOff>
    </xdr:from>
    <xdr:to>
      <xdr:col>1</xdr:col>
      <xdr:colOff>752475</xdr:colOff>
      <xdr:row>203</xdr:row>
      <xdr:rowOff>704850</xdr:rowOff>
    </xdr:to>
    <xdr:pic>
      <xdr:nvPicPr>
        <xdr:cNvPr id="248" name="Рисунок 24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809625" y="150028275"/>
          <a:ext cx="466725" cy="676275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204</xdr:row>
      <xdr:rowOff>19050</xdr:rowOff>
    </xdr:from>
    <xdr:to>
      <xdr:col>1</xdr:col>
      <xdr:colOff>800100</xdr:colOff>
      <xdr:row>204</xdr:row>
      <xdr:rowOff>724170</xdr:rowOff>
    </xdr:to>
    <xdr:pic>
      <xdr:nvPicPr>
        <xdr:cNvPr id="249" name="Рисунок 248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762000" y="150761700"/>
          <a:ext cx="561975" cy="70512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247651</xdr:colOff>
      <xdr:row>205</xdr:row>
      <xdr:rowOff>19050</xdr:rowOff>
    </xdr:from>
    <xdr:to>
      <xdr:col>1</xdr:col>
      <xdr:colOff>819151</xdr:colOff>
      <xdr:row>205</xdr:row>
      <xdr:rowOff>718737</xdr:rowOff>
    </xdr:to>
    <xdr:pic>
      <xdr:nvPicPr>
        <xdr:cNvPr id="250" name="Рисунок 249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771526" y="151504650"/>
          <a:ext cx="571500" cy="699687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276226</xdr:colOff>
      <xdr:row>206</xdr:row>
      <xdr:rowOff>19051</xdr:rowOff>
    </xdr:from>
    <xdr:to>
      <xdr:col>1</xdr:col>
      <xdr:colOff>819660</xdr:colOff>
      <xdr:row>206</xdr:row>
      <xdr:rowOff>723901</xdr:rowOff>
    </xdr:to>
    <xdr:pic>
      <xdr:nvPicPr>
        <xdr:cNvPr id="251" name="Рисунок 250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800101" y="152247601"/>
          <a:ext cx="543434" cy="70485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225</xdr:row>
      <xdr:rowOff>9526</xdr:rowOff>
    </xdr:from>
    <xdr:to>
      <xdr:col>1</xdr:col>
      <xdr:colOff>868995</xdr:colOff>
      <xdr:row>225</xdr:row>
      <xdr:rowOff>702416</xdr:rowOff>
    </xdr:to>
    <xdr:pic>
      <xdr:nvPicPr>
        <xdr:cNvPr id="252" name="Рисунок 251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742950" y="166354126"/>
          <a:ext cx="649920" cy="69289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226</xdr:row>
      <xdr:rowOff>9525</xdr:rowOff>
    </xdr:from>
    <xdr:to>
      <xdr:col>1</xdr:col>
      <xdr:colOff>852882</xdr:colOff>
      <xdr:row>226</xdr:row>
      <xdr:rowOff>713158</xdr:rowOff>
    </xdr:to>
    <xdr:pic>
      <xdr:nvPicPr>
        <xdr:cNvPr id="254" name="Рисунок 253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742950" y="167097075"/>
          <a:ext cx="633807" cy="703633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219076</xdr:colOff>
      <xdr:row>227</xdr:row>
      <xdr:rowOff>9525</xdr:rowOff>
    </xdr:from>
    <xdr:to>
      <xdr:col>1</xdr:col>
      <xdr:colOff>874368</xdr:colOff>
      <xdr:row>227</xdr:row>
      <xdr:rowOff>723900</xdr:rowOff>
    </xdr:to>
    <xdr:pic>
      <xdr:nvPicPr>
        <xdr:cNvPr id="256" name="Рисунок 255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742951" y="167840025"/>
          <a:ext cx="655292" cy="714375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228</xdr:row>
      <xdr:rowOff>19050</xdr:rowOff>
    </xdr:from>
    <xdr:to>
      <xdr:col>1</xdr:col>
      <xdr:colOff>843402</xdr:colOff>
      <xdr:row>228</xdr:row>
      <xdr:rowOff>714375</xdr:rowOff>
    </xdr:to>
    <xdr:pic>
      <xdr:nvPicPr>
        <xdr:cNvPr id="257" name="Рисунок 256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95325" y="168592500"/>
          <a:ext cx="671952" cy="695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229</xdr:row>
      <xdr:rowOff>9526</xdr:rowOff>
    </xdr:from>
    <xdr:to>
      <xdr:col>1</xdr:col>
      <xdr:colOff>885122</xdr:colOff>
      <xdr:row>229</xdr:row>
      <xdr:rowOff>729756</xdr:rowOff>
    </xdr:to>
    <xdr:pic>
      <xdr:nvPicPr>
        <xdr:cNvPr id="258" name="Рисунок 257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723900" y="169325926"/>
          <a:ext cx="685097" cy="720230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230</xdr:row>
      <xdr:rowOff>9525</xdr:rowOff>
    </xdr:from>
    <xdr:to>
      <xdr:col>1</xdr:col>
      <xdr:colOff>885122</xdr:colOff>
      <xdr:row>230</xdr:row>
      <xdr:rowOff>723900</xdr:rowOff>
    </xdr:to>
    <xdr:pic>
      <xdr:nvPicPr>
        <xdr:cNvPr id="259" name="Рисунок 258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723900" y="170068875"/>
          <a:ext cx="685097" cy="71437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231</xdr:row>
      <xdr:rowOff>9525</xdr:rowOff>
    </xdr:from>
    <xdr:to>
      <xdr:col>1</xdr:col>
      <xdr:colOff>861700</xdr:colOff>
      <xdr:row>231</xdr:row>
      <xdr:rowOff>723900</xdr:rowOff>
    </xdr:to>
    <xdr:pic>
      <xdr:nvPicPr>
        <xdr:cNvPr id="260" name="Рисунок 259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723900" y="170811825"/>
          <a:ext cx="661675" cy="71437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233</xdr:row>
      <xdr:rowOff>19050</xdr:rowOff>
    </xdr:from>
    <xdr:to>
      <xdr:col>1</xdr:col>
      <xdr:colOff>819150</xdr:colOff>
      <xdr:row>233</xdr:row>
      <xdr:rowOff>725159</xdr:rowOff>
    </xdr:to>
    <xdr:pic>
      <xdr:nvPicPr>
        <xdr:cNvPr id="261" name="Рисунок 260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723900" y="172307250"/>
          <a:ext cx="619125" cy="706109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236</xdr:row>
      <xdr:rowOff>38101</xdr:rowOff>
    </xdr:from>
    <xdr:to>
      <xdr:col>1</xdr:col>
      <xdr:colOff>828675</xdr:colOff>
      <xdr:row>236</xdr:row>
      <xdr:rowOff>710851</xdr:rowOff>
    </xdr:to>
    <xdr:pic>
      <xdr:nvPicPr>
        <xdr:cNvPr id="262" name="Рисунок 261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733425" y="174555151"/>
          <a:ext cx="619125" cy="672750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200026</xdr:colOff>
      <xdr:row>248</xdr:row>
      <xdr:rowOff>19051</xdr:rowOff>
    </xdr:from>
    <xdr:to>
      <xdr:col>1</xdr:col>
      <xdr:colOff>825932</xdr:colOff>
      <xdr:row>248</xdr:row>
      <xdr:rowOff>723901</xdr:rowOff>
    </xdr:to>
    <xdr:pic>
      <xdr:nvPicPr>
        <xdr:cNvPr id="263" name="Рисунок 262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723901" y="183451501"/>
          <a:ext cx="625906" cy="704850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249</xdr:row>
      <xdr:rowOff>19050</xdr:rowOff>
    </xdr:from>
    <xdr:to>
      <xdr:col>1</xdr:col>
      <xdr:colOff>803737</xdr:colOff>
      <xdr:row>249</xdr:row>
      <xdr:rowOff>714375</xdr:rowOff>
    </xdr:to>
    <xdr:pic>
      <xdr:nvPicPr>
        <xdr:cNvPr id="264" name="Рисунок 26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733425" y="184194450"/>
          <a:ext cx="594187" cy="69532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250</xdr:row>
      <xdr:rowOff>19050</xdr:rowOff>
    </xdr:from>
    <xdr:to>
      <xdr:col>1</xdr:col>
      <xdr:colOff>819394</xdr:colOff>
      <xdr:row>250</xdr:row>
      <xdr:rowOff>733425</xdr:rowOff>
    </xdr:to>
    <xdr:pic>
      <xdr:nvPicPr>
        <xdr:cNvPr id="265" name="Рисунок 264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714375" y="184937400"/>
          <a:ext cx="628894" cy="71437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257</xdr:row>
      <xdr:rowOff>104776</xdr:rowOff>
    </xdr:from>
    <xdr:to>
      <xdr:col>1</xdr:col>
      <xdr:colOff>1038225</xdr:colOff>
      <xdr:row>257</xdr:row>
      <xdr:rowOff>680016</xdr:rowOff>
    </xdr:to>
    <xdr:pic>
      <xdr:nvPicPr>
        <xdr:cNvPr id="266" name="Рисунок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542925" y="190223776"/>
          <a:ext cx="1019175" cy="57524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258</xdr:row>
      <xdr:rowOff>85726</xdr:rowOff>
    </xdr:from>
    <xdr:to>
      <xdr:col>1</xdr:col>
      <xdr:colOff>1047750</xdr:colOff>
      <xdr:row>258</xdr:row>
      <xdr:rowOff>668458</xdr:rowOff>
    </xdr:to>
    <xdr:pic>
      <xdr:nvPicPr>
        <xdr:cNvPr id="267" name="Рисунок 266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542925" y="190947676"/>
          <a:ext cx="1028700" cy="582732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259</xdr:row>
      <xdr:rowOff>85725</xdr:rowOff>
    </xdr:from>
    <xdr:to>
      <xdr:col>1</xdr:col>
      <xdr:colOff>1038225</xdr:colOff>
      <xdr:row>259</xdr:row>
      <xdr:rowOff>632351</xdr:rowOff>
    </xdr:to>
    <xdr:pic>
      <xdr:nvPicPr>
        <xdr:cNvPr id="268" name="Рисунок 267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552450" y="191690625"/>
          <a:ext cx="1009650" cy="546626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260</xdr:row>
      <xdr:rowOff>85725</xdr:rowOff>
    </xdr:from>
    <xdr:to>
      <xdr:col>1</xdr:col>
      <xdr:colOff>1038225</xdr:colOff>
      <xdr:row>260</xdr:row>
      <xdr:rowOff>653047</xdr:rowOff>
    </xdr:to>
    <xdr:pic>
      <xdr:nvPicPr>
        <xdr:cNvPr id="269" name="Рисунок 268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561975" y="192433575"/>
          <a:ext cx="1000125" cy="567322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267</xdr:row>
      <xdr:rowOff>19050</xdr:rowOff>
    </xdr:from>
    <xdr:to>
      <xdr:col>1</xdr:col>
      <xdr:colOff>928995</xdr:colOff>
      <xdr:row>267</xdr:row>
      <xdr:rowOff>723900</xdr:rowOff>
    </xdr:to>
    <xdr:pic>
      <xdr:nvPicPr>
        <xdr:cNvPr id="270" name="Рисунок 269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742950" y="197567550"/>
          <a:ext cx="709920" cy="7048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265</xdr:row>
      <xdr:rowOff>19050</xdr:rowOff>
    </xdr:from>
    <xdr:to>
      <xdr:col>1</xdr:col>
      <xdr:colOff>866775</xdr:colOff>
      <xdr:row>265</xdr:row>
      <xdr:rowOff>729382</xdr:rowOff>
    </xdr:to>
    <xdr:pic>
      <xdr:nvPicPr>
        <xdr:cNvPr id="271" name="Рисунок 270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714375" y="196081650"/>
          <a:ext cx="676275" cy="710332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266</xdr:row>
      <xdr:rowOff>38100</xdr:rowOff>
    </xdr:from>
    <xdr:to>
      <xdr:col>1</xdr:col>
      <xdr:colOff>885825</xdr:colOff>
      <xdr:row>266</xdr:row>
      <xdr:rowOff>709646</xdr:rowOff>
    </xdr:to>
    <xdr:pic>
      <xdr:nvPicPr>
        <xdr:cNvPr id="272" name="Рисунок 271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742950" y="196843650"/>
          <a:ext cx="666750" cy="671546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268</xdr:row>
      <xdr:rowOff>38100</xdr:rowOff>
    </xdr:from>
    <xdr:to>
      <xdr:col>1</xdr:col>
      <xdr:colOff>895350</xdr:colOff>
      <xdr:row>268</xdr:row>
      <xdr:rowOff>723492</xdr:rowOff>
    </xdr:to>
    <xdr:pic>
      <xdr:nvPicPr>
        <xdr:cNvPr id="273" name="Рисунок 272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762000" y="198329550"/>
          <a:ext cx="657225" cy="685392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269</xdr:row>
      <xdr:rowOff>19050</xdr:rowOff>
    </xdr:from>
    <xdr:to>
      <xdr:col>1</xdr:col>
      <xdr:colOff>885825</xdr:colOff>
      <xdr:row>269</xdr:row>
      <xdr:rowOff>729343</xdr:rowOff>
    </xdr:to>
    <xdr:pic>
      <xdr:nvPicPr>
        <xdr:cNvPr id="274" name="Рисунок 273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723900" y="199053450"/>
          <a:ext cx="685800" cy="710293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270</xdr:row>
      <xdr:rowOff>19050</xdr:rowOff>
    </xdr:from>
    <xdr:to>
      <xdr:col>1</xdr:col>
      <xdr:colOff>902698</xdr:colOff>
      <xdr:row>270</xdr:row>
      <xdr:rowOff>723900</xdr:rowOff>
    </xdr:to>
    <xdr:pic>
      <xdr:nvPicPr>
        <xdr:cNvPr id="275" name="Рисунок 274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762000" y="199796400"/>
          <a:ext cx="664573" cy="704850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271</xdr:row>
      <xdr:rowOff>9525</xdr:rowOff>
    </xdr:from>
    <xdr:to>
      <xdr:col>1</xdr:col>
      <xdr:colOff>912552</xdr:colOff>
      <xdr:row>271</xdr:row>
      <xdr:rowOff>733488</xdr:rowOff>
    </xdr:to>
    <xdr:pic>
      <xdr:nvPicPr>
        <xdr:cNvPr id="276" name="Рисунок 275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781050" y="200529825"/>
          <a:ext cx="655377" cy="723963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272</xdr:row>
      <xdr:rowOff>9525</xdr:rowOff>
    </xdr:from>
    <xdr:to>
      <xdr:col>1</xdr:col>
      <xdr:colOff>899218</xdr:colOff>
      <xdr:row>272</xdr:row>
      <xdr:rowOff>733488</xdr:rowOff>
    </xdr:to>
    <xdr:pic>
      <xdr:nvPicPr>
        <xdr:cNvPr id="277" name="Рисунок 276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752475" y="201272775"/>
          <a:ext cx="670618" cy="723963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273</xdr:row>
      <xdr:rowOff>9525</xdr:rowOff>
    </xdr:from>
    <xdr:to>
      <xdr:col>1</xdr:col>
      <xdr:colOff>868735</xdr:colOff>
      <xdr:row>273</xdr:row>
      <xdr:rowOff>687764</xdr:rowOff>
    </xdr:to>
    <xdr:pic>
      <xdr:nvPicPr>
        <xdr:cNvPr id="278" name="Рисунок 277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752475" y="202015725"/>
          <a:ext cx="640135" cy="678239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274</xdr:row>
      <xdr:rowOff>9525</xdr:rowOff>
    </xdr:from>
    <xdr:to>
      <xdr:col>1</xdr:col>
      <xdr:colOff>891597</xdr:colOff>
      <xdr:row>274</xdr:row>
      <xdr:rowOff>718246</xdr:rowOff>
    </xdr:to>
    <xdr:pic>
      <xdr:nvPicPr>
        <xdr:cNvPr id="279" name="Рисунок 278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752475" y="202758675"/>
          <a:ext cx="662997" cy="708721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275</xdr:row>
      <xdr:rowOff>9525</xdr:rowOff>
    </xdr:from>
    <xdr:to>
      <xdr:col>1</xdr:col>
      <xdr:colOff>868735</xdr:colOff>
      <xdr:row>275</xdr:row>
      <xdr:rowOff>710626</xdr:rowOff>
    </xdr:to>
    <xdr:pic>
      <xdr:nvPicPr>
        <xdr:cNvPr id="280" name="Рисунок 279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752475" y="203501625"/>
          <a:ext cx="640135" cy="701101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276</xdr:row>
      <xdr:rowOff>9525</xdr:rowOff>
    </xdr:from>
    <xdr:to>
      <xdr:col>1</xdr:col>
      <xdr:colOff>883977</xdr:colOff>
      <xdr:row>276</xdr:row>
      <xdr:rowOff>718246</xdr:rowOff>
    </xdr:to>
    <xdr:pic>
      <xdr:nvPicPr>
        <xdr:cNvPr id="282" name="Рисунок 281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52475" y="204244575"/>
          <a:ext cx="655377" cy="708721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277</xdr:row>
      <xdr:rowOff>9525</xdr:rowOff>
    </xdr:from>
    <xdr:to>
      <xdr:col>1</xdr:col>
      <xdr:colOff>861115</xdr:colOff>
      <xdr:row>277</xdr:row>
      <xdr:rowOff>687764</xdr:rowOff>
    </xdr:to>
    <xdr:pic>
      <xdr:nvPicPr>
        <xdr:cNvPr id="285" name="Рисунок 284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52475" y="204987525"/>
          <a:ext cx="632515" cy="678239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278</xdr:row>
      <xdr:rowOff>28575</xdr:rowOff>
    </xdr:from>
    <xdr:to>
      <xdr:col>1</xdr:col>
      <xdr:colOff>1049274</xdr:colOff>
      <xdr:row>278</xdr:row>
      <xdr:rowOff>571500</xdr:rowOff>
    </xdr:to>
    <xdr:pic>
      <xdr:nvPicPr>
        <xdr:cNvPr id="286" name="Рисунок 285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552451" y="205749525"/>
          <a:ext cx="1020698" cy="54292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279</xdr:row>
      <xdr:rowOff>28575</xdr:rowOff>
    </xdr:from>
    <xdr:to>
      <xdr:col>1</xdr:col>
      <xdr:colOff>1057364</xdr:colOff>
      <xdr:row>279</xdr:row>
      <xdr:rowOff>569642</xdr:rowOff>
    </xdr:to>
    <xdr:pic>
      <xdr:nvPicPr>
        <xdr:cNvPr id="287" name="Рисунок 286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552450" y="206492475"/>
          <a:ext cx="1028789" cy="541067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280</xdr:row>
      <xdr:rowOff>28575</xdr:rowOff>
    </xdr:from>
    <xdr:to>
      <xdr:col>1</xdr:col>
      <xdr:colOff>1004020</xdr:colOff>
      <xdr:row>280</xdr:row>
      <xdr:rowOff>607745</xdr:rowOff>
    </xdr:to>
    <xdr:pic>
      <xdr:nvPicPr>
        <xdr:cNvPr id="288" name="Рисунок 287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552450" y="207235425"/>
          <a:ext cx="975445" cy="57917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281</xdr:row>
      <xdr:rowOff>114301</xdr:rowOff>
    </xdr:from>
    <xdr:to>
      <xdr:col>1</xdr:col>
      <xdr:colOff>1047748</xdr:colOff>
      <xdr:row>281</xdr:row>
      <xdr:rowOff>619125</xdr:rowOff>
    </xdr:to>
    <xdr:pic>
      <xdr:nvPicPr>
        <xdr:cNvPr id="289" name="Рисунок 288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561975" y="208064101"/>
          <a:ext cx="1009648" cy="504824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282</xdr:row>
      <xdr:rowOff>104775</xdr:rowOff>
    </xdr:from>
    <xdr:to>
      <xdr:col>1</xdr:col>
      <xdr:colOff>1011637</xdr:colOff>
      <xdr:row>282</xdr:row>
      <xdr:rowOff>622980</xdr:rowOff>
    </xdr:to>
    <xdr:pic>
      <xdr:nvPicPr>
        <xdr:cNvPr id="290" name="Рисунок 289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590550" y="208797525"/>
          <a:ext cx="944962" cy="51820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283</xdr:row>
      <xdr:rowOff>76200</xdr:rowOff>
    </xdr:from>
    <xdr:to>
      <xdr:col>1</xdr:col>
      <xdr:colOff>1055460</xdr:colOff>
      <xdr:row>283</xdr:row>
      <xdr:rowOff>609646</xdr:rowOff>
    </xdr:to>
    <xdr:pic>
      <xdr:nvPicPr>
        <xdr:cNvPr id="291" name="Рисунок 290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542925" y="209511900"/>
          <a:ext cx="1036410" cy="533446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284</xdr:row>
      <xdr:rowOff>95250</xdr:rowOff>
    </xdr:from>
    <xdr:to>
      <xdr:col>1</xdr:col>
      <xdr:colOff>1032595</xdr:colOff>
      <xdr:row>284</xdr:row>
      <xdr:rowOff>659179</xdr:rowOff>
    </xdr:to>
    <xdr:pic>
      <xdr:nvPicPr>
        <xdr:cNvPr id="292" name="Рисунок 291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581025" y="210273900"/>
          <a:ext cx="975445" cy="563929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293</xdr:row>
      <xdr:rowOff>28575</xdr:rowOff>
    </xdr:from>
    <xdr:to>
      <xdr:col>1</xdr:col>
      <xdr:colOff>752475</xdr:colOff>
      <xdr:row>293</xdr:row>
      <xdr:rowOff>717492</xdr:rowOff>
    </xdr:to>
    <xdr:pic>
      <xdr:nvPicPr>
        <xdr:cNvPr id="293" name="Рисунок 292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790575" y="216893775"/>
          <a:ext cx="485775" cy="688917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294</xdr:row>
      <xdr:rowOff>19050</xdr:rowOff>
    </xdr:from>
    <xdr:to>
      <xdr:col>1</xdr:col>
      <xdr:colOff>723900</xdr:colOff>
      <xdr:row>294</xdr:row>
      <xdr:rowOff>729721</xdr:rowOff>
    </xdr:to>
    <xdr:pic>
      <xdr:nvPicPr>
        <xdr:cNvPr id="295" name="Рисунок 294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62000" y="217627200"/>
          <a:ext cx="485775" cy="710671"/>
        </a:xfrm>
        <a:prstGeom prst="rect">
          <a:avLst/>
        </a:prstGeom>
      </xdr:spPr>
    </xdr:pic>
    <xdr:clientData/>
  </xdr:twoCellAnchor>
  <xdr:twoCellAnchor editAs="oneCell">
    <xdr:from>
      <xdr:col>1</xdr:col>
      <xdr:colOff>219207</xdr:colOff>
      <xdr:row>297</xdr:row>
      <xdr:rowOff>19051</xdr:rowOff>
    </xdr:from>
    <xdr:to>
      <xdr:col>1</xdr:col>
      <xdr:colOff>814565</xdr:colOff>
      <xdr:row>297</xdr:row>
      <xdr:rowOff>723901</xdr:rowOff>
    </xdr:to>
    <xdr:pic>
      <xdr:nvPicPr>
        <xdr:cNvPr id="296" name="Рисунок 295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43082" y="219856051"/>
          <a:ext cx="595358" cy="7048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298</xdr:row>
      <xdr:rowOff>28575</xdr:rowOff>
    </xdr:from>
    <xdr:to>
      <xdr:col>1</xdr:col>
      <xdr:colOff>793045</xdr:colOff>
      <xdr:row>298</xdr:row>
      <xdr:rowOff>724370</xdr:rowOff>
    </xdr:to>
    <xdr:pic>
      <xdr:nvPicPr>
        <xdr:cNvPr id="297" name="Рисунок 296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714376" y="220608525"/>
          <a:ext cx="602544" cy="69579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299</xdr:row>
      <xdr:rowOff>19050</xdr:rowOff>
    </xdr:from>
    <xdr:to>
      <xdr:col>1</xdr:col>
      <xdr:colOff>800218</xdr:colOff>
      <xdr:row>300</xdr:row>
      <xdr:rowOff>589</xdr:rowOff>
    </xdr:to>
    <xdr:pic>
      <xdr:nvPicPr>
        <xdr:cNvPr id="298" name="Рисунок 297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714375" y="221341950"/>
          <a:ext cx="609718" cy="724489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300</xdr:row>
      <xdr:rowOff>19050</xdr:rowOff>
    </xdr:from>
    <xdr:to>
      <xdr:col>1</xdr:col>
      <xdr:colOff>785873</xdr:colOff>
      <xdr:row>300</xdr:row>
      <xdr:rowOff>736365</xdr:rowOff>
    </xdr:to>
    <xdr:pic>
      <xdr:nvPicPr>
        <xdr:cNvPr id="299" name="Рисунок 298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714376" y="222084900"/>
          <a:ext cx="595372" cy="7173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301</xdr:row>
      <xdr:rowOff>19050</xdr:rowOff>
    </xdr:from>
    <xdr:to>
      <xdr:col>1</xdr:col>
      <xdr:colOff>807391</xdr:colOff>
      <xdr:row>301</xdr:row>
      <xdr:rowOff>736365</xdr:rowOff>
    </xdr:to>
    <xdr:pic>
      <xdr:nvPicPr>
        <xdr:cNvPr id="300" name="Рисунок 299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714375" y="222827850"/>
          <a:ext cx="616891" cy="7173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302</xdr:row>
      <xdr:rowOff>19050</xdr:rowOff>
    </xdr:from>
    <xdr:to>
      <xdr:col>1</xdr:col>
      <xdr:colOff>771525</xdr:colOff>
      <xdr:row>302</xdr:row>
      <xdr:rowOff>693326</xdr:rowOff>
    </xdr:to>
    <xdr:pic>
      <xdr:nvPicPr>
        <xdr:cNvPr id="301" name="Рисунок 300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714375" y="223570800"/>
          <a:ext cx="581025" cy="674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304</xdr:row>
      <xdr:rowOff>9525</xdr:rowOff>
    </xdr:from>
    <xdr:to>
      <xdr:col>1</xdr:col>
      <xdr:colOff>939232</xdr:colOff>
      <xdr:row>304</xdr:row>
      <xdr:rowOff>733488</xdr:rowOff>
    </xdr:to>
    <xdr:pic>
      <xdr:nvPicPr>
        <xdr:cNvPr id="302" name="Рисунок 301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85800" y="225047175"/>
          <a:ext cx="777307" cy="723963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209551</xdr:colOff>
      <xdr:row>305</xdr:row>
      <xdr:rowOff>19050</xdr:rowOff>
    </xdr:from>
    <xdr:to>
      <xdr:col>1</xdr:col>
      <xdr:colOff>931215</xdr:colOff>
      <xdr:row>305</xdr:row>
      <xdr:rowOff>733425</xdr:rowOff>
    </xdr:to>
    <xdr:pic>
      <xdr:nvPicPr>
        <xdr:cNvPr id="303" name="Рисунок 302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733426" y="225799650"/>
          <a:ext cx="721664" cy="71437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306</xdr:row>
      <xdr:rowOff>19051</xdr:rowOff>
    </xdr:from>
    <xdr:to>
      <xdr:col>1</xdr:col>
      <xdr:colOff>933450</xdr:colOff>
      <xdr:row>306</xdr:row>
      <xdr:rowOff>723715</xdr:rowOff>
    </xdr:to>
    <xdr:pic>
      <xdr:nvPicPr>
        <xdr:cNvPr id="304" name="Рисунок 303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723900" y="226542601"/>
          <a:ext cx="733425" cy="70466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</xdr:colOff>
      <xdr:row>0</xdr:row>
      <xdr:rowOff>1</xdr:rowOff>
    </xdr:from>
    <xdr:to>
      <xdr:col>6</xdr:col>
      <xdr:colOff>295333</xdr:colOff>
      <xdr:row>33</xdr:row>
      <xdr:rowOff>7621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40180" y="1"/>
          <a:ext cx="2718493" cy="604266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33</xdr:row>
      <xdr:rowOff>1</xdr:rowOff>
    </xdr:from>
    <xdr:to>
      <xdr:col>6</xdr:col>
      <xdr:colOff>45721</xdr:colOff>
      <xdr:row>53</xdr:row>
      <xdr:rowOff>25751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24941" y="6035041"/>
          <a:ext cx="2484120" cy="3683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182879</xdr:rowOff>
    </xdr:from>
    <xdr:to>
      <xdr:col>6</xdr:col>
      <xdr:colOff>289560</xdr:colOff>
      <xdr:row>89</xdr:row>
      <xdr:rowOff>12614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24940" y="9692639"/>
          <a:ext cx="2727960" cy="65962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6</xdr:col>
      <xdr:colOff>121805</xdr:colOff>
      <xdr:row>109</xdr:row>
      <xdr:rowOff>30480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4940" y="16276320"/>
          <a:ext cx="2560205" cy="368808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</xdr:colOff>
      <xdr:row>109</xdr:row>
      <xdr:rowOff>28877</xdr:rowOff>
    </xdr:from>
    <xdr:to>
      <xdr:col>6</xdr:col>
      <xdr:colOff>365760</xdr:colOff>
      <xdr:row>140</xdr:row>
      <xdr:rowOff>53341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0180" y="19962797"/>
          <a:ext cx="2788920" cy="5693744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138</xdr:row>
      <xdr:rowOff>0</xdr:rowOff>
    </xdr:from>
    <xdr:to>
      <xdr:col>6</xdr:col>
      <xdr:colOff>335281</xdr:colOff>
      <xdr:row>163</xdr:row>
      <xdr:rowOff>12176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24941" y="25237440"/>
          <a:ext cx="2773680" cy="45841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CE318"/>
  <sheetViews>
    <sheetView tabSelected="1" topLeftCell="B1" zoomScale="80" zoomScaleNormal="80" workbookViewId="0">
      <pane ySplit="2" topLeftCell="A300" activePane="bottomLeft" state="frozen"/>
      <selection pane="bottomLeft" activeCell="S313" sqref="S313"/>
    </sheetView>
  </sheetViews>
  <sheetFormatPr defaultColWidth="11.42578125" defaultRowHeight="15"/>
  <cols>
    <col min="1" max="1" width="7.7109375" hidden="1" customWidth="1"/>
    <col min="2" max="2" width="15.5703125" customWidth="1"/>
    <col min="3" max="3" width="12.7109375" style="121" customWidth="1"/>
    <col min="4" max="4" width="8.7109375" style="31" customWidth="1"/>
    <col min="5" max="5" width="9" style="31" hidden="1" customWidth="1"/>
    <col min="6" max="6" width="9" style="31" customWidth="1"/>
    <col min="7" max="7" width="10" bestFit="1" customWidth="1"/>
    <col min="8" max="8" width="8.28515625" style="29" bestFit="1" customWidth="1"/>
    <col min="9" max="9" width="8.5703125" style="29" customWidth="1"/>
    <col min="10" max="10" width="4.85546875" style="1" customWidth="1"/>
    <col min="11" max="17" width="4.28515625" style="1" customWidth="1"/>
    <col min="18" max="18" width="8.28515625" style="1" customWidth="1"/>
    <col min="19" max="19" width="8.85546875" style="90" bestFit="1" customWidth="1"/>
    <col min="20" max="20" width="7.140625" style="1" hidden="1" customWidth="1"/>
    <col min="21" max="21" width="9.28515625" style="1" hidden="1" customWidth="1"/>
    <col min="22" max="22" width="8.28515625" style="1" bestFit="1" customWidth="1"/>
    <col min="23" max="23" width="9.28515625" style="37" bestFit="1" customWidth="1"/>
    <col min="24" max="24" width="9.42578125" style="1" hidden="1" customWidth="1"/>
    <col min="25" max="25" width="9.42578125" style="1" bestFit="1" customWidth="1"/>
    <col min="26" max="26" width="5.7109375" style="1" customWidth="1"/>
    <col min="27" max="28" width="8.42578125" style="1" hidden="1" customWidth="1"/>
    <col min="29" max="29" width="8" style="1" hidden="1" customWidth="1"/>
    <col min="30" max="30" width="8.7109375" style="1" hidden="1" customWidth="1"/>
    <col min="31" max="31" width="8.42578125" style="1" hidden="1" customWidth="1"/>
    <col min="32" max="32" width="8" style="1" hidden="1" customWidth="1"/>
    <col min="33" max="33" width="5.42578125" style="58" hidden="1" customWidth="1"/>
    <col min="34" max="34" width="3.28515625" style="1" customWidth="1"/>
    <col min="35" max="36" width="2.7109375" style="1" customWidth="1"/>
    <col min="37" max="37" width="3.42578125" style="1" customWidth="1"/>
    <col min="38" max="38" width="2.7109375" style="1" customWidth="1"/>
    <col min="39" max="39" width="3.42578125" style="1" customWidth="1"/>
    <col min="40" max="40" width="2.7109375" style="1" customWidth="1"/>
    <col min="41" max="41" width="3.5703125" style="1" bestFit="1" customWidth="1"/>
    <col min="42" max="42" width="5" style="87" hidden="1" customWidth="1"/>
    <col min="43" max="43" width="5.7109375" style="84" hidden="1" customWidth="1"/>
    <col min="44" max="51" width="2.7109375" style="1" customWidth="1"/>
    <col min="52" max="52" width="5" style="1" hidden="1" customWidth="1"/>
    <col min="53" max="54" width="6.85546875" style="1" hidden="1" customWidth="1"/>
    <col min="55" max="62" width="2.7109375" style="1" customWidth="1"/>
    <col min="63" max="63" width="5" style="1" hidden="1" customWidth="1"/>
    <col min="64" max="65" width="6.85546875" style="1" hidden="1" customWidth="1"/>
    <col min="66" max="73" width="2.7109375" style="1" customWidth="1"/>
    <col min="74" max="74" width="5" style="1" hidden="1" customWidth="1"/>
    <col min="75" max="75" width="6.85546875" style="1" hidden="1" customWidth="1"/>
    <col min="76" max="76" width="4.5703125" style="1" hidden="1" customWidth="1"/>
    <col min="77" max="77" width="6.42578125" style="1" customWidth="1"/>
    <col min="78" max="79" width="0.85546875" style="1" customWidth="1"/>
    <col min="80" max="80" width="7.140625" style="1" customWidth="1"/>
    <col min="81" max="82" width="1.28515625" style="1" customWidth="1"/>
    <col min="83" max="83" width="2.42578125" bestFit="1" customWidth="1"/>
  </cols>
  <sheetData>
    <row r="1" spans="1:83" ht="15.75" thickBot="1">
      <c r="AH1" s="132" t="s">
        <v>239</v>
      </c>
      <c r="AI1" s="140"/>
      <c r="AJ1" s="140"/>
      <c r="AK1" s="140"/>
      <c r="AL1" s="141"/>
      <c r="AM1" s="139">
        <f>AI311</f>
        <v>27590.56000000003</v>
      </c>
      <c r="AN1" s="140"/>
      <c r="AO1" s="140"/>
      <c r="AR1" s="132" t="s">
        <v>1755</v>
      </c>
      <c r="AS1" s="133"/>
      <c r="AT1" s="133"/>
      <c r="AU1" s="133"/>
      <c r="AV1" s="133"/>
      <c r="AW1" s="133"/>
      <c r="AX1" s="133"/>
      <c r="AY1" s="133"/>
      <c r="BC1" s="132" t="s">
        <v>76</v>
      </c>
      <c r="BD1" s="133"/>
      <c r="BE1" s="133"/>
      <c r="BF1" s="133"/>
      <c r="BG1" s="133"/>
      <c r="BH1" s="133"/>
      <c r="BI1" s="133"/>
      <c r="BJ1" s="133"/>
      <c r="BN1" s="132" t="s">
        <v>26</v>
      </c>
      <c r="BO1" s="133"/>
      <c r="BP1" s="133"/>
      <c r="BQ1" s="133"/>
      <c r="BR1" s="133"/>
      <c r="BS1" s="133"/>
      <c r="BT1" s="133"/>
      <c r="BU1" s="133"/>
    </row>
    <row r="2" spans="1:83" s="5" customFormat="1" ht="38.25" customHeight="1" thickBot="1">
      <c r="A2" s="5" t="s">
        <v>845</v>
      </c>
      <c r="B2" s="105" t="s">
        <v>73</v>
      </c>
      <c r="C2" s="122" t="s">
        <v>0</v>
      </c>
      <c r="D2" s="2" t="s">
        <v>1</v>
      </c>
      <c r="E2" s="2" t="s">
        <v>1662</v>
      </c>
      <c r="F2" s="2" t="s">
        <v>1667</v>
      </c>
      <c r="G2" s="2" t="s">
        <v>1666</v>
      </c>
      <c r="H2" s="28" t="s">
        <v>2</v>
      </c>
      <c r="I2" s="106" t="s">
        <v>529</v>
      </c>
      <c r="J2" s="107" t="s">
        <v>55</v>
      </c>
      <c r="K2" s="108" t="s">
        <v>56</v>
      </c>
      <c r="L2" s="108" t="s">
        <v>57</v>
      </c>
      <c r="M2" s="108" t="s">
        <v>58</v>
      </c>
      <c r="N2" s="108" t="s">
        <v>59</v>
      </c>
      <c r="O2" s="108" t="s">
        <v>60</v>
      </c>
      <c r="P2" s="108" t="s">
        <v>61</v>
      </c>
      <c r="Q2" s="108" t="s">
        <v>62</v>
      </c>
      <c r="R2" s="12" t="s">
        <v>63</v>
      </c>
      <c r="S2" s="91">
        <f>SUM(S3:S600)</f>
        <v>40826.300000000017</v>
      </c>
      <c r="T2" s="13" t="s">
        <v>53</v>
      </c>
      <c r="U2" s="13" t="s">
        <v>52</v>
      </c>
      <c r="V2" s="14" t="s">
        <v>8</v>
      </c>
      <c r="W2" s="59" t="s">
        <v>237</v>
      </c>
      <c r="X2" s="15" t="s">
        <v>3</v>
      </c>
      <c r="Y2" s="39">
        <v>90</v>
      </c>
      <c r="Z2" s="14" t="s">
        <v>4</v>
      </c>
      <c r="AA2" s="18" t="s">
        <v>5</v>
      </c>
      <c r="AB2" s="16"/>
      <c r="AC2" s="17" t="s">
        <v>4</v>
      </c>
      <c r="AD2" s="18" t="s">
        <v>116</v>
      </c>
      <c r="AE2" s="16"/>
      <c r="AF2" s="17" t="s">
        <v>4</v>
      </c>
      <c r="AG2" s="56" t="s">
        <v>75</v>
      </c>
      <c r="AH2" s="80" t="s">
        <v>238</v>
      </c>
      <c r="AI2" s="81">
        <v>55</v>
      </c>
      <c r="AJ2" s="81">
        <v>56</v>
      </c>
      <c r="AK2" s="81">
        <v>57</v>
      </c>
      <c r="AL2" s="81">
        <v>58</v>
      </c>
      <c r="AM2" s="81">
        <v>59</v>
      </c>
      <c r="AN2" s="81">
        <v>60</v>
      </c>
      <c r="AO2" s="81">
        <v>61</v>
      </c>
      <c r="AP2" s="88"/>
      <c r="AQ2" s="85"/>
      <c r="AR2" s="62" t="s">
        <v>238</v>
      </c>
      <c r="AS2" s="63">
        <v>55</v>
      </c>
      <c r="AT2" s="63">
        <v>56</v>
      </c>
      <c r="AU2" s="63">
        <v>57</v>
      </c>
      <c r="AV2" s="63">
        <v>58</v>
      </c>
      <c r="AW2" s="63">
        <v>59</v>
      </c>
      <c r="AX2" s="63">
        <v>60</v>
      </c>
      <c r="AY2" s="63">
        <v>61</v>
      </c>
      <c r="AZ2" s="60"/>
      <c r="BA2" s="4"/>
      <c r="BB2" s="4"/>
      <c r="BC2" s="66" t="s">
        <v>238</v>
      </c>
      <c r="BD2" s="67">
        <v>55</v>
      </c>
      <c r="BE2" s="67">
        <v>56</v>
      </c>
      <c r="BF2" s="67">
        <v>57</v>
      </c>
      <c r="BG2" s="67">
        <v>58</v>
      </c>
      <c r="BH2" s="67">
        <v>59</v>
      </c>
      <c r="BI2" s="67">
        <v>60</v>
      </c>
      <c r="BJ2" s="67">
        <v>61</v>
      </c>
      <c r="BK2" s="60"/>
      <c r="BL2" s="4"/>
      <c r="BM2" s="4"/>
      <c r="BN2" s="76" t="s">
        <v>238</v>
      </c>
      <c r="BO2" s="77">
        <v>55</v>
      </c>
      <c r="BP2" s="77">
        <v>56</v>
      </c>
      <c r="BQ2" s="77">
        <v>57</v>
      </c>
      <c r="BR2" s="77">
        <v>58</v>
      </c>
      <c r="BS2" s="77">
        <v>59</v>
      </c>
      <c r="BT2" s="77">
        <v>60</v>
      </c>
      <c r="BU2" s="77">
        <v>61</v>
      </c>
      <c r="BV2" s="60"/>
      <c r="BW2" s="4"/>
      <c r="BX2" s="4"/>
      <c r="BY2" s="3" t="s">
        <v>6</v>
      </c>
      <c r="BZ2" s="4"/>
      <c r="CA2" s="4"/>
      <c r="CB2" s="3" t="s">
        <v>7</v>
      </c>
      <c r="CC2" s="4"/>
      <c r="CD2" s="4"/>
    </row>
    <row r="3" spans="1:83" s="10" customFormat="1" ht="58.5" customHeight="1">
      <c r="A3" s="10" t="s">
        <v>66</v>
      </c>
      <c r="B3" s="33"/>
      <c r="C3" s="130" t="s">
        <v>1650</v>
      </c>
      <c r="D3" s="20" t="s">
        <v>2184</v>
      </c>
      <c r="E3" s="20" t="s">
        <v>1677</v>
      </c>
      <c r="F3" s="20" t="s">
        <v>1668</v>
      </c>
      <c r="G3" s="96">
        <f t="shared" ref="G3:G40" si="0">ROUND(H3*0.65,2)</f>
        <v>15.54</v>
      </c>
      <c r="H3" s="110">
        <f>SUMIF(цены!A:A,C3,цены!B:B)</f>
        <v>23.9</v>
      </c>
      <c r="I3" s="113">
        <f>SUMIF(наличие!H:H,C3,наличие!D:D)</f>
        <v>0</v>
      </c>
      <c r="J3" s="32" t="s">
        <v>54</v>
      </c>
      <c r="K3" s="99">
        <v>0</v>
      </c>
      <c r="L3" s="99">
        <v>0</v>
      </c>
      <c r="M3" s="99">
        <v>0</v>
      </c>
      <c r="N3" s="99">
        <v>0</v>
      </c>
      <c r="O3" s="99">
        <v>0</v>
      </c>
      <c r="P3" s="99">
        <v>0</v>
      </c>
      <c r="Q3" s="99">
        <v>0</v>
      </c>
      <c r="R3" s="100">
        <f t="shared" ref="R3:R4" si="1">SUM(J3:Q3)</f>
        <v>0</v>
      </c>
      <c r="S3" s="101">
        <f t="shared" ref="S3:S4" si="2">G3*R3</f>
        <v>0</v>
      </c>
      <c r="T3" s="102">
        <f t="shared" ref="T3:T4" si="3">1.5+ROUND(G3*0.3,2)/2</f>
        <v>3.83</v>
      </c>
      <c r="U3" s="103">
        <f t="shared" ref="U3:U4" si="4">R3*T3</f>
        <v>0</v>
      </c>
      <c r="V3" s="104">
        <f t="shared" ref="V3:V4" si="5">G3+T3</f>
        <v>19.369999999999997</v>
      </c>
      <c r="W3" s="70">
        <f t="shared" ref="W3:W40" si="6">ROUND(V3*3.5,0)</f>
        <v>68</v>
      </c>
      <c r="X3" s="43">
        <f t="shared" ref="X3:X4" si="7">ROUND(V3*4.1,1)</f>
        <v>79.400000000000006</v>
      </c>
      <c r="Y3" s="11">
        <f t="shared" ref="Y3:Y4" si="8">ROUND(W3*$Y$2,-1)</f>
        <v>6120</v>
      </c>
      <c r="Z3" s="6">
        <f t="shared" ref="Z3:Z4" si="9">(W3-V3)/V3</f>
        <v>2.5105833763551888</v>
      </c>
      <c r="AA3" s="26">
        <f t="shared" ref="AA3:AA4" si="10">ROUND(W3/1.82,1)</f>
        <v>37.4</v>
      </c>
      <c r="AB3" s="11" t="e">
        <f>ROUND(AA3*#REF!,-1)</f>
        <v>#REF!</v>
      </c>
      <c r="AC3" s="7">
        <f t="shared" ref="AC3:AC4" si="11">(AA3-V3)/V3</f>
        <v>0.93082085699535377</v>
      </c>
      <c r="AD3" s="27">
        <f t="shared" ref="AD3:AD4" si="12">ROUND(AA3*0.75,1)</f>
        <v>28.1</v>
      </c>
      <c r="AE3" s="11" t="e">
        <f>ROUND(AD3*#REF!,-1)</f>
        <v>#REF!</v>
      </c>
      <c r="AF3" s="19">
        <f t="shared" ref="AF3:AF4" si="13">(AD3-V3)/V3</f>
        <v>0.45069695405265903</v>
      </c>
      <c r="AG3" s="57"/>
      <c r="AH3" s="82" t="s">
        <v>54</v>
      </c>
      <c r="AI3" s="83">
        <f t="shared" ref="AI3:AI4" si="14">K3-AS3-BD3-BO3</f>
        <v>0</v>
      </c>
      <c r="AJ3" s="83">
        <f t="shared" ref="AJ3:AJ4" si="15">L3-AT3-BE3-BP3</f>
        <v>0</v>
      </c>
      <c r="AK3" s="83">
        <f t="shared" ref="AK3:AK4" si="16">M3-AU3-BF3-BQ3</f>
        <v>0</v>
      </c>
      <c r="AL3" s="83">
        <f t="shared" ref="AL3:AL4" si="17">N3-AV3-BG3-BR3</f>
        <v>0</v>
      </c>
      <c r="AM3" s="83">
        <f t="shared" ref="AM3:AM4" si="18">O3-AW3-BH3-BS3</f>
        <v>0</v>
      </c>
      <c r="AN3" s="83">
        <f t="shared" ref="AN3:AN4" si="19">P3-AX3-BI3-BT3</f>
        <v>0</v>
      </c>
      <c r="AO3" s="83">
        <f t="shared" ref="AO3:AO4" si="20">Q3-AY3-BJ3-BU3</f>
        <v>0</v>
      </c>
      <c r="AP3" s="89">
        <f t="shared" ref="AP3:AP4" si="21">SUM(AH3:AO3)</f>
        <v>0</v>
      </c>
      <c r="AQ3" s="86">
        <f t="shared" ref="AQ3:AQ4" si="22">AP3*G3</f>
        <v>0</v>
      </c>
      <c r="AR3" s="64" t="s">
        <v>54</v>
      </c>
      <c r="AS3" s="65">
        <v>0</v>
      </c>
      <c r="AT3" s="65">
        <v>0</v>
      </c>
      <c r="AU3" s="65">
        <v>0</v>
      </c>
      <c r="AV3" s="65">
        <v>0</v>
      </c>
      <c r="AW3" s="65">
        <v>0</v>
      </c>
      <c r="AX3" s="65">
        <v>0</v>
      </c>
      <c r="AY3" s="65">
        <v>0</v>
      </c>
      <c r="AZ3" s="61">
        <f t="shared" ref="AZ3:AZ4" si="23">SUM(AR3:AY3)</f>
        <v>0</v>
      </c>
      <c r="BA3" s="9">
        <f t="shared" ref="BA3:BA4" si="24">AZ3*AA3*0.75*0.95</f>
        <v>0</v>
      </c>
      <c r="BB3" s="9">
        <f t="shared" ref="BB3:BB4" si="25">AZ3*G3</f>
        <v>0</v>
      </c>
      <c r="BC3" s="68" t="s">
        <v>54</v>
      </c>
      <c r="BD3" s="69">
        <v>0</v>
      </c>
      <c r="BE3" s="69">
        <v>0</v>
      </c>
      <c r="BF3" s="69">
        <v>0</v>
      </c>
      <c r="BG3" s="69">
        <v>0</v>
      </c>
      <c r="BH3" s="69">
        <v>0</v>
      </c>
      <c r="BI3" s="69">
        <v>0</v>
      </c>
      <c r="BJ3" s="69">
        <v>0</v>
      </c>
      <c r="BK3" s="61">
        <f t="shared" ref="BK3:BK4" si="26">SUM(BC3:BJ3)</f>
        <v>0</v>
      </c>
      <c r="BL3" s="9">
        <f t="shared" ref="BL3:BL4" si="27">BK3*W3*0.4227</f>
        <v>0</v>
      </c>
      <c r="BM3" s="9">
        <f t="shared" ref="BM3:BM4" si="28">BK3*G3</f>
        <v>0</v>
      </c>
      <c r="BN3" s="78" t="s">
        <v>54</v>
      </c>
      <c r="BO3" s="79">
        <v>0</v>
      </c>
      <c r="BP3" s="79">
        <v>0</v>
      </c>
      <c r="BQ3" s="79">
        <v>0</v>
      </c>
      <c r="BR3" s="79">
        <v>0</v>
      </c>
      <c r="BS3" s="79">
        <v>0</v>
      </c>
      <c r="BT3" s="79">
        <v>0</v>
      </c>
      <c r="BU3" s="79">
        <v>0</v>
      </c>
      <c r="BV3" s="61">
        <f t="shared" ref="BV3:BV4" si="29">SUM(BN3:BU3)</f>
        <v>0</v>
      </c>
      <c r="BW3" s="9">
        <f t="shared" ref="BW3:BW4" si="30">BV3*W3*0.62</f>
        <v>0</v>
      </c>
      <c r="BX3" s="9">
        <f t="shared" ref="BX3:BX4" si="31">BV3*G3</f>
        <v>0</v>
      </c>
      <c r="BY3" s="8">
        <v>0</v>
      </c>
      <c r="BZ3" s="9">
        <f t="shared" ref="BZ3:BZ40" si="32">BY3*AA3*0.9*0.95</f>
        <v>0</v>
      </c>
      <c r="CA3" s="9">
        <f t="shared" ref="CA3:CA40" si="33">BY3*G3</f>
        <v>0</v>
      </c>
      <c r="CB3" s="8">
        <v>0</v>
      </c>
      <c r="CC3" s="9">
        <f t="shared" ref="CC3:CC40" si="34">CB3*AA3*0.9*0.9</f>
        <v>0</v>
      </c>
      <c r="CD3" s="9">
        <f t="shared" ref="CD3:CD40" si="35">CB3*G3</f>
        <v>0</v>
      </c>
      <c r="CE3" s="10">
        <v>1</v>
      </c>
    </row>
    <row r="4" spans="1:83" s="10" customFormat="1" ht="58.5" customHeight="1">
      <c r="A4" s="10" t="s">
        <v>66</v>
      </c>
      <c r="B4" s="33"/>
      <c r="C4" s="130" t="s">
        <v>1650</v>
      </c>
      <c r="D4" s="20" t="s">
        <v>2185</v>
      </c>
      <c r="E4" s="20" t="s">
        <v>1677</v>
      </c>
      <c r="F4" s="20" t="s">
        <v>1668</v>
      </c>
      <c r="G4" s="96">
        <f t="shared" si="0"/>
        <v>15.54</v>
      </c>
      <c r="H4" s="110">
        <f>SUMIF(цены!A:A,C4,цены!B:B)</f>
        <v>23.9</v>
      </c>
      <c r="I4" s="113">
        <f>SUMIF(наличие!H:H,C4,наличие!D:D)</f>
        <v>0</v>
      </c>
      <c r="J4" s="32" t="s">
        <v>54</v>
      </c>
      <c r="K4" s="99">
        <v>0</v>
      </c>
      <c r="L4" s="99">
        <v>0</v>
      </c>
      <c r="M4" s="99">
        <v>0</v>
      </c>
      <c r="N4" s="99">
        <v>0</v>
      </c>
      <c r="O4" s="99">
        <v>0</v>
      </c>
      <c r="P4" s="99">
        <v>0</v>
      </c>
      <c r="Q4" s="99">
        <v>0</v>
      </c>
      <c r="R4" s="100">
        <f t="shared" si="1"/>
        <v>0</v>
      </c>
      <c r="S4" s="101">
        <f t="shared" si="2"/>
        <v>0</v>
      </c>
      <c r="T4" s="102">
        <f t="shared" si="3"/>
        <v>3.83</v>
      </c>
      <c r="U4" s="103">
        <f t="shared" si="4"/>
        <v>0</v>
      </c>
      <c r="V4" s="104">
        <f t="shared" si="5"/>
        <v>19.369999999999997</v>
      </c>
      <c r="W4" s="70">
        <f t="shared" si="6"/>
        <v>68</v>
      </c>
      <c r="X4" s="43">
        <f t="shared" si="7"/>
        <v>79.400000000000006</v>
      </c>
      <c r="Y4" s="11">
        <f t="shared" si="8"/>
        <v>6120</v>
      </c>
      <c r="Z4" s="6">
        <f t="shared" si="9"/>
        <v>2.5105833763551888</v>
      </c>
      <c r="AA4" s="26">
        <f t="shared" si="10"/>
        <v>37.4</v>
      </c>
      <c r="AB4" s="11" t="e">
        <f>ROUND(AA4*#REF!,-1)</f>
        <v>#REF!</v>
      </c>
      <c r="AC4" s="7">
        <f t="shared" si="11"/>
        <v>0.93082085699535377</v>
      </c>
      <c r="AD4" s="27">
        <f t="shared" si="12"/>
        <v>28.1</v>
      </c>
      <c r="AE4" s="11" t="e">
        <f>ROUND(AD4*#REF!,-1)</f>
        <v>#REF!</v>
      </c>
      <c r="AF4" s="19">
        <f t="shared" si="13"/>
        <v>0.45069695405265903</v>
      </c>
      <c r="AG4" s="57"/>
      <c r="AH4" s="82" t="s">
        <v>54</v>
      </c>
      <c r="AI4" s="83">
        <f t="shared" si="14"/>
        <v>0</v>
      </c>
      <c r="AJ4" s="83">
        <f t="shared" si="15"/>
        <v>0</v>
      </c>
      <c r="AK4" s="83">
        <f t="shared" si="16"/>
        <v>0</v>
      </c>
      <c r="AL4" s="83">
        <f t="shared" si="17"/>
        <v>0</v>
      </c>
      <c r="AM4" s="83">
        <f t="shared" si="18"/>
        <v>0</v>
      </c>
      <c r="AN4" s="83">
        <f t="shared" si="19"/>
        <v>0</v>
      </c>
      <c r="AO4" s="83">
        <f t="shared" si="20"/>
        <v>0</v>
      </c>
      <c r="AP4" s="89">
        <f t="shared" si="21"/>
        <v>0</v>
      </c>
      <c r="AQ4" s="86">
        <f t="shared" si="22"/>
        <v>0</v>
      </c>
      <c r="AR4" s="64" t="s">
        <v>54</v>
      </c>
      <c r="AS4" s="65">
        <v>0</v>
      </c>
      <c r="AT4" s="65">
        <v>0</v>
      </c>
      <c r="AU4" s="65">
        <v>0</v>
      </c>
      <c r="AV4" s="65">
        <v>0</v>
      </c>
      <c r="AW4" s="65">
        <v>0</v>
      </c>
      <c r="AX4" s="65">
        <v>0</v>
      </c>
      <c r="AY4" s="65">
        <v>0</v>
      </c>
      <c r="AZ4" s="61">
        <f t="shared" si="23"/>
        <v>0</v>
      </c>
      <c r="BA4" s="9">
        <f t="shared" si="24"/>
        <v>0</v>
      </c>
      <c r="BB4" s="9">
        <f t="shared" si="25"/>
        <v>0</v>
      </c>
      <c r="BC4" s="68" t="s">
        <v>54</v>
      </c>
      <c r="BD4" s="69">
        <v>0</v>
      </c>
      <c r="BE4" s="69">
        <v>0</v>
      </c>
      <c r="BF4" s="69">
        <v>0</v>
      </c>
      <c r="BG4" s="69">
        <v>0</v>
      </c>
      <c r="BH4" s="69">
        <v>0</v>
      </c>
      <c r="BI4" s="69">
        <v>0</v>
      </c>
      <c r="BJ4" s="69">
        <v>0</v>
      </c>
      <c r="BK4" s="61">
        <f t="shared" si="26"/>
        <v>0</v>
      </c>
      <c r="BL4" s="9">
        <f t="shared" si="27"/>
        <v>0</v>
      </c>
      <c r="BM4" s="9">
        <f t="shared" si="28"/>
        <v>0</v>
      </c>
      <c r="BN4" s="78" t="s">
        <v>54</v>
      </c>
      <c r="BO4" s="79">
        <v>0</v>
      </c>
      <c r="BP4" s="79">
        <v>0</v>
      </c>
      <c r="BQ4" s="79">
        <v>0</v>
      </c>
      <c r="BR4" s="79">
        <v>0</v>
      </c>
      <c r="BS4" s="79">
        <v>0</v>
      </c>
      <c r="BT4" s="79">
        <v>0</v>
      </c>
      <c r="BU4" s="79">
        <v>0</v>
      </c>
      <c r="BV4" s="61">
        <f t="shared" si="29"/>
        <v>0</v>
      </c>
      <c r="BW4" s="9">
        <f t="shared" si="30"/>
        <v>0</v>
      </c>
      <c r="BX4" s="9">
        <f t="shared" si="31"/>
        <v>0</v>
      </c>
      <c r="BY4" s="8">
        <v>0</v>
      </c>
      <c r="BZ4" s="9">
        <f t="shared" si="32"/>
        <v>0</v>
      </c>
      <c r="CA4" s="9">
        <f t="shared" si="33"/>
        <v>0</v>
      </c>
      <c r="CB4" s="8">
        <v>0</v>
      </c>
      <c r="CC4" s="9">
        <f t="shared" si="34"/>
        <v>0</v>
      </c>
      <c r="CD4" s="9">
        <f t="shared" si="35"/>
        <v>0</v>
      </c>
      <c r="CE4" s="10">
        <v>1</v>
      </c>
    </row>
    <row r="5" spans="1:83" s="10" customFormat="1" ht="58.5" customHeight="1">
      <c r="A5" s="10" t="s">
        <v>66</v>
      </c>
      <c r="B5" s="94"/>
      <c r="C5" s="129" t="s">
        <v>1678</v>
      </c>
      <c r="D5" s="20" t="s">
        <v>2186</v>
      </c>
      <c r="E5" s="95" t="s">
        <v>1672</v>
      </c>
      <c r="F5" s="95" t="s">
        <v>1668</v>
      </c>
      <c r="G5" s="96">
        <f t="shared" si="0"/>
        <v>21.39</v>
      </c>
      <c r="H5" s="97">
        <f>SUMIF(цены!A:A,C5,цены!B:B)</f>
        <v>32.9</v>
      </c>
      <c r="I5" s="113">
        <f>SUMIF(наличие!H:H,C5,наличие!D:D)</f>
        <v>0</v>
      </c>
      <c r="J5" s="98" t="s">
        <v>54</v>
      </c>
      <c r="K5" s="99">
        <v>0</v>
      </c>
      <c r="L5" s="99">
        <v>0</v>
      </c>
      <c r="M5" s="99">
        <v>0</v>
      </c>
      <c r="N5" s="99">
        <v>0</v>
      </c>
      <c r="O5" s="99">
        <v>0</v>
      </c>
      <c r="P5" s="99">
        <v>0</v>
      </c>
      <c r="Q5" s="99">
        <v>0</v>
      </c>
      <c r="R5" s="100">
        <f t="shared" ref="R5:R40" si="36">SUM(J5:Q5)</f>
        <v>0</v>
      </c>
      <c r="S5" s="101">
        <f t="shared" ref="S5:S14" si="37">G5*R5</f>
        <v>0</v>
      </c>
      <c r="T5" s="102">
        <f t="shared" ref="T5:T66" si="38">1.5+ROUND(G5*0.3,2)/2</f>
        <v>4.71</v>
      </c>
      <c r="U5" s="103">
        <f t="shared" ref="U5:U14" si="39">R5*T5</f>
        <v>0</v>
      </c>
      <c r="V5" s="104">
        <f t="shared" ref="V5:V14" si="40">G5+T5</f>
        <v>26.1</v>
      </c>
      <c r="W5" s="70">
        <f t="shared" si="6"/>
        <v>91</v>
      </c>
      <c r="X5" s="43">
        <f t="shared" ref="X5:X14" si="41">ROUND(V5*4.1,1)</f>
        <v>107</v>
      </c>
      <c r="Y5" s="11">
        <f t="shared" ref="Y5:Y14" si="42">ROUND(W5*$Y$2,-1)</f>
        <v>8190</v>
      </c>
      <c r="Z5" s="6">
        <f t="shared" ref="Z5:Z14" si="43">(W5-V5)/V5</f>
        <v>2.4865900383141764</v>
      </c>
      <c r="AA5" s="26">
        <f t="shared" ref="AA5:AA14" si="44">ROUND(W5/1.82,1)</f>
        <v>50</v>
      </c>
      <c r="AB5" s="11" t="e">
        <f>ROUND(AA5*#REF!,-1)</f>
        <v>#REF!</v>
      </c>
      <c r="AC5" s="7">
        <f t="shared" ref="AC5:AC14" si="45">(AA5-V5)/V5</f>
        <v>0.91570881226053624</v>
      </c>
      <c r="AD5" s="27">
        <f t="shared" ref="AD5:AD14" si="46">ROUND(AA5*0.75,1)</f>
        <v>37.5</v>
      </c>
      <c r="AE5" s="11" t="e">
        <f>ROUND(AD5*#REF!,-1)</f>
        <v>#REF!</v>
      </c>
      <c r="AF5" s="19">
        <f t="shared" ref="AF5:AF14" si="47">(AD5-V5)/V5</f>
        <v>0.43678160919540221</v>
      </c>
      <c r="AG5" s="57"/>
      <c r="AH5" s="82" t="s">
        <v>54</v>
      </c>
      <c r="AI5" s="83">
        <f t="shared" ref="AI5:AO7" si="48">K5-AS5-BD5-BO5</f>
        <v>0</v>
      </c>
      <c r="AJ5" s="83">
        <f t="shared" si="48"/>
        <v>0</v>
      </c>
      <c r="AK5" s="83">
        <f t="shared" si="48"/>
        <v>0</v>
      </c>
      <c r="AL5" s="83">
        <f t="shared" si="48"/>
        <v>0</v>
      </c>
      <c r="AM5" s="83">
        <f t="shared" si="48"/>
        <v>0</v>
      </c>
      <c r="AN5" s="83">
        <f t="shared" si="48"/>
        <v>0</v>
      </c>
      <c r="AO5" s="83">
        <f t="shared" si="48"/>
        <v>0</v>
      </c>
      <c r="AP5" s="89">
        <f t="shared" ref="AP5:AP14" si="49">SUM(AH5:AO5)</f>
        <v>0</v>
      </c>
      <c r="AQ5" s="86">
        <f t="shared" ref="AQ5:AQ14" si="50">AP5*G5</f>
        <v>0</v>
      </c>
      <c r="AR5" s="64" t="s">
        <v>54</v>
      </c>
      <c r="AS5" s="65">
        <v>0</v>
      </c>
      <c r="AT5" s="65">
        <v>0</v>
      </c>
      <c r="AU5" s="65">
        <v>0</v>
      </c>
      <c r="AV5" s="65">
        <v>0</v>
      </c>
      <c r="AW5" s="65">
        <v>0</v>
      </c>
      <c r="AX5" s="65">
        <v>0</v>
      </c>
      <c r="AY5" s="65">
        <v>0</v>
      </c>
      <c r="AZ5" s="61">
        <f t="shared" ref="AZ5:AZ14" si="51">SUM(AR5:AY5)</f>
        <v>0</v>
      </c>
      <c r="BA5" s="9">
        <f t="shared" ref="BA5:BA14" si="52">AZ5*AA5*0.75*0.95</f>
        <v>0</v>
      </c>
      <c r="BB5" s="9">
        <f t="shared" ref="BB5:BB14" si="53">AZ5*G5</f>
        <v>0</v>
      </c>
      <c r="BC5" s="68" t="s">
        <v>54</v>
      </c>
      <c r="BD5" s="69">
        <v>0</v>
      </c>
      <c r="BE5" s="69">
        <v>0</v>
      </c>
      <c r="BF5" s="69">
        <v>0</v>
      </c>
      <c r="BG5" s="69">
        <v>0</v>
      </c>
      <c r="BH5" s="69">
        <v>0</v>
      </c>
      <c r="BI5" s="69">
        <v>0</v>
      </c>
      <c r="BJ5" s="69">
        <v>0</v>
      </c>
      <c r="BK5" s="61">
        <f t="shared" ref="BK5:BK14" si="54">SUM(BC5:BJ5)</f>
        <v>0</v>
      </c>
      <c r="BL5" s="9">
        <f t="shared" ref="BL5:BL14" si="55">BK5*W5*0.4227</f>
        <v>0</v>
      </c>
      <c r="BM5" s="9">
        <f t="shared" ref="BM5:BM14" si="56">BK5*G5</f>
        <v>0</v>
      </c>
      <c r="BN5" s="78" t="s">
        <v>54</v>
      </c>
      <c r="BO5" s="79">
        <v>0</v>
      </c>
      <c r="BP5" s="79">
        <v>0</v>
      </c>
      <c r="BQ5" s="79">
        <v>0</v>
      </c>
      <c r="BR5" s="79">
        <v>0</v>
      </c>
      <c r="BS5" s="79">
        <v>0</v>
      </c>
      <c r="BT5" s="79">
        <v>0</v>
      </c>
      <c r="BU5" s="79">
        <v>0</v>
      </c>
      <c r="BV5" s="61">
        <f t="shared" ref="BV5:BV40" si="57">SUM(BN5:BU5)</f>
        <v>0</v>
      </c>
      <c r="BW5" s="9">
        <f t="shared" ref="BW5:BW40" si="58">BV5*W5*0.62</f>
        <v>0</v>
      </c>
      <c r="BX5" s="9">
        <f t="shared" ref="BX5:BX40" si="59">BV5*G5</f>
        <v>0</v>
      </c>
      <c r="BY5" s="8">
        <v>0</v>
      </c>
      <c r="BZ5" s="9">
        <f t="shared" si="32"/>
        <v>0</v>
      </c>
      <c r="CA5" s="9">
        <f t="shared" si="33"/>
        <v>0</v>
      </c>
      <c r="CB5" s="8">
        <v>0</v>
      </c>
      <c r="CC5" s="9">
        <f t="shared" si="34"/>
        <v>0</v>
      </c>
      <c r="CD5" s="9">
        <f t="shared" si="35"/>
        <v>0</v>
      </c>
      <c r="CE5" s="10">
        <v>1</v>
      </c>
    </row>
    <row r="6" spans="1:83" s="10" customFormat="1" ht="58.5" customHeight="1">
      <c r="A6" s="10" t="s">
        <v>66</v>
      </c>
      <c r="B6" s="94"/>
      <c r="C6" s="129" t="s">
        <v>1678</v>
      </c>
      <c r="D6" s="20" t="s">
        <v>2185</v>
      </c>
      <c r="E6" s="95" t="s">
        <v>1672</v>
      </c>
      <c r="F6" s="95" t="s">
        <v>1668</v>
      </c>
      <c r="G6" s="96">
        <f t="shared" si="0"/>
        <v>21.39</v>
      </c>
      <c r="H6" s="97">
        <f>SUMIF(цены!A:A,C6,цены!B:B)</f>
        <v>32.9</v>
      </c>
      <c r="I6" s="113">
        <f>SUMIF(наличие!H:H,C6,наличие!D:D)</f>
        <v>0</v>
      </c>
      <c r="J6" s="98" t="s">
        <v>54</v>
      </c>
      <c r="K6" s="99">
        <v>0</v>
      </c>
      <c r="L6" s="99">
        <v>0</v>
      </c>
      <c r="M6" s="99">
        <v>0</v>
      </c>
      <c r="N6" s="99">
        <v>0</v>
      </c>
      <c r="O6" s="99">
        <v>0</v>
      </c>
      <c r="P6" s="99">
        <v>0</v>
      </c>
      <c r="Q6" s="99">
        <v>0</v>
      </c>
      <c r="R6" s="100">
        <f t="shared" si="36"/>
        <v>0</v>
      </c>
      <c r="S6" s="101">
        <f t="shared" si="37"/>
        <v>0</v>
      </c>
      <c r="T6" s="102">
        <f t="shared" si="38"/>
        <v>4.71</v>
      </c>
      <c r="U6" s="103">
        <f t="shared" si="39"/>
        <v>0</v>
      </c>
      <c r="V6" s="104">
        <f t="shared" si="40"/>
        <v>26.1</v>
      </c>
      <c r="W6" s="70">
        <f t="shared" si="6"/>
        <v>91</v>
      </c>
      <c r="X6" s="43">
        <f t="shared" si="41"/>
        <v>107</v>
      </c>
      <c r="Y6" s="11">
        <f t="shared" si="42"/>
        <v>8190</v>
      </c>
      <c r="Z6" s="6">
        <f t="shared" si="43"/>
        <v>2.4865900383141764</v>
      </c>
      <c r="AA6" s="26">
        <f t="shared" si="44"/>
        <v>50</v>
      </c>
      <c r="AB6" s="11" t="e">
        <f>ROUND(AA6*#REF!,-1)</f>
        <v>#REF!</v>
      </c>
      <c r="AC6" s="7">
        <f t="shared" si="45"/>
        <v>0.91570881226053624</v>
      </c>
      <c r="AD6" s="27">
        <f t="shared" si="46"/>
        <v>37.5</v>
      </c>
      <c r="AE6" s="11" t="e">
        <f>ROUND(AD6*#REF!,-1)</f>
        <v>#REF!</v>
      </c>
      <c r="AF6" s="19">
        <f t="shared" si="47"/>
        <v>0.43678160919540221</v>
      </c>
      <c r="AG6" s="57"/>
      <c r="AH6" s="82" t="s">
        <v>54</v>
      </c>
      <c r="AI6" s="83">
        <f t="shared" si="48"/>
        <v>0</v>
      </c>
      <c r="AJ6" s="83">
        <f t="shared" si="48"/>
        <v>0</v>
      </c>
      <c r="AK6" s="83">
        <f t="shared" si="48"/>
        <v>0</v>
      </c>
      <c r="AL6" s="83">
        <f t="shared" si="48"/>
        <v>0</v>
      </c>
      <c r="AM6" s="83">
        <f t="shared" si="48"/>
        <v>0</v>
      </c>
      <c r="AN6" s="83">
        <f t="shared" si="48"/>
        <v>0</v>
      </c>
      <c r="AO6" s="83">
        <f t="shared" si="48"/>
        <v>0</v>
      </c>
      <c r="AP6" s="89">
        <f t="shared" si="49"/>
        <v>0</v>
      </c>
      <c r="AQ6" s="86">
        <f t="shared" si="50"/>
        <v>0</v>
      </c>
      <c r="AR6" s="64" t="s">
        <v>54</v>
      </c>
      <c r="AS6" s="65">
        <v>0</v>
      </c>
      <c r="AT6" s="65">
        <v>0</v>
      </c>
      <c r="AU6" s="65">
        <v>0</v>
      </c>
      <c r="AV6" s="65">
        <v>0</v>
      </c>
      <c r="AW6" s="65">
        <v>0</v>
      </c>
      <c r="AX6" s="65">
        <v>0</v>
      </c>
      <c r="AY6" s="65">
        <v>0</v>
      </c>
      <c r="AZ6" s="61">
        <f t="shared" si="51"/>
        <v>0</v>
      </c>
      <c r="BA6" s="9">
        <f t="shared" si="52"/>
        <v>0</v>
      </c>
      <c r="BB6" s="9">
        <f t="shared" si="53"/>
        <v>0</v>
      </c>
      <c r="BC6" s="68" t="s">
        <v>54</v>
      </c>
      <c r="BD6" s="69">
        <v>0</v>
      </c>
      <c r="BE6" s="69">
        <v>0</v>
      </c>
      <c r="BF6" s="69">
        <v>0</v>
      </c>
      <c r="BG6" s="69">
        <v>0</v>
      </c>
      <c r="BH6" s="69">
        <v>0</v>
      </c>
      <c r="BI6" s="69">
        <v>0</v>
      </c>
      <c r="BJ6" s="69">
        <v>0</v>
      </c>
      <c r="BK6" s="61">
        <f t="shared" si="54"/>
        <v>0</v>
      </c>
      <c r="BL6" s="9">
        <f t="shared" si="55"/>
        <v>0</v>
      </c>
      <c r="BM6" s="9">
        <f t="shared" si="56"/>
        <v>0</v>
      </c>
      <c r="BN6" s="78" t="s">
        <v>54</v>
      </c>
      <c r="BO6" s="79">
        <v>0</v>
      </c>
      <c r="BP6" s="79">
        <v>0</v>
      </c>
      <c r="BQ6" s="79">
        <v>0</v>
      </c>
      <c r="BR6" s="79">
        <v>0</v>
      </c>
      <c r="BS6" s="79">
        <v>0</v>
      </c>
      <c r="BT6" s="79">
        <v>0</v>
      </c>
      <c r="BU6" s="79">
        <v>0</v>
      </c>
      <c r="BV6" s="61">
        <f t="shared" si="57"/>
        <v>0</v>
      </c>
      <c r="BW6" s="9">
        <f t="shared" si="58"/>
        <v>0</v>
      </c>
      <c r="BX6" s="9">
        <f t="shared" si="59"/>
        <v>0</v>
      </c>
      <c r="BY6" s="8">
        <v>0</v>
      </c>
      <c r="BZ6" s="9">
        <f t="shared" si="32"/>
        <v>0</v>
      </c>
      <c r="CA6" s="9">
        <f t="shared" si="33"/>
        <v>0</v>
      </c>
      <c r="CB6" s="8">
        <v>0</v>
      </c>
      <c r="CC6" s="9">
        <f t="shared" si="34"/>
        <v>0</v>
      </c>
      <c r="CD6" s="9">
        <f t="shared" si="35"/>
        <v>0</v>
      </c>
      <c r="CE6" s="10">
        <v>1</v>
      </c>
    </row>
    <row r="7" spans="1:83" s="10" customFormat="1" ht="58.5" customHeight="1">
      <c r="A7" s="10" t="s">
        <v>66</v>
      </c>
      <c r="B7" s="94"/>
      <c r="C7" s="129" t="s">
        <v>1678</v>
      </c>
      <c r="D7" s="20" t="s">
        <v>2184</v>
      </c>
      <c r="E7" s="95" t="s">
        <v>1672</v>
      </c>
      <c r="F7" s="95" t="s">
        <v>1668</v>
      </c>
      <c r="G7" s="96">
        <f t="shared" si="0"/>
        <v>21.39</v>
      </c>
      <c r="H7" s="97">
        <f>SUMIF(цены!A:A,C7,цены!B:B)</f>
        <v>32.9</v>
      </c>
      <c r="I7" s="113">
        <f>SUMIF(наличие!H:H,C7,наличие!D:D)</f>
        <v>0</v>
      </c>
      <c r="J7" s="98" t="s">
        <v>54</v>
      </c>
      <c r="K7" s="99">
        <v>0</v>
      </c>
      <c r="L7" s="99">
        <v>0</v>
      </c>
      <c r="M7" s="99">
        <v>0</v>
      </c>
      <c r="N7" s="99">
        <v>0</v>
      </c>
      <c r="O7" s="99">
        <v>0</v>
      </c>
      <c r="P7" s="99">
        <v>0</v>
      </c>
      <c r="Q7" s="99">
        <v>0</v>
      </c>
      <c r="R7" s="100">
        <f t="shared" si="36"/>
        <v>0</v>
      </c>
      <c r="S7" s="101">
        <f t="shared" si="37"/>
        <v>0</v>
      </c>
      <c r="T7" s="102">
        <f t="shared" si="38"/>
        <v>4.71</v>
      </c>
      <c r="U7" s="103">
        <f t="shared" si="39"/>
        <v>0</v>
      </c>
      <c r="V7" s="104">
        <f t="shared" si="40"/>
        <v>26.1</v>
      </c>
      <c r="W7" s="70">
        <f t="shared" si="6"/>
        <v>91</v>
      </c>
      <c r="X7" s="43">
        <f t="shared" si="41"/>
        <v>107</v>
      </c>
      <c r="Y7" s="11">
        <f t="shared" si="42"/>
        <v>8190</v>
      </c>
      <c r="Z7" s="6">
        <f t="shared" si="43"/>
        <v>2.4865900383141764</v>
      </c>
      <c r="AA7" s="26">
        <f t="shared" si="44"/>
        <v>50</v>
      </c>
      <c r="AB7" s="11" t="e">
        <f>ROUND(AA7*#REF!,-1)</f>
        <v>#REF!</v>
      </c>
      <c r="AC7" s="7">
        <f t="shared" si="45"/>
        <v>0.91570881226053624</v>
      </c>
      <c r="AD7" s="27">
        <f t="shared" si="46"/>
        <v>37.5</v>
      </c>
      <c r="AE7" s="11" t="e">
        <f>ROUND(AD7*#REF!,-1)</f>
        <v>#REF!</v>
      </c>
      <c r="AF7" s="19">
        <f t="shared" si="47"/>
        <v>0.43678160919540221</v>
      </c>
      <c r="AG7" s="57"/>
      <c r="AH7" s="82" t="s">
        <v>54</v>
      </c>
      <c r="AI7" s="83">
        <f t="shared" si="48"/>
        <v>0</v>
      </c>
      <c r="AJ7" s="83">
        <f t="shared" si="48"/>
        <v>0</v>
      </c>
      <c r="AK7" s="83">
        <f t="shared" si="48"/>
        <v>0</v>
      </c>
      <c r="AL7" s="83">
        <f t="shared" si="48"/>
        <v>0</v>
      </c>
      <c r="AM7" s="83">
        <f t="shared" si="48"/>
        <v>0</v>
      </c>
      <c r="AN7" s="83">
        <f t="shared" si="48"/>
        <v>0</v>
      </c>
      <c r="AO7" s="83">
        <f t="shared" si="48"/>
        <v>0</v>
      </c>
      <c r="AP7" s="89">
        <f t="shared" si="49"/>
        <v>0</v>
      </c>
      <c r="AQ7" s="86">
        <f t="shared" si="50"/>
        <v>0</v>
      </c>
      <c r="AR7" s="64" t="s">
        <v>54</v>
      </c>
      <c r="AS7" s="65">
        <v>0</v>
      </c>
      <c r="AT7" s="65">
        <v>0</v>
      </c>
      <c r="AU7" s="65">
        <v>0</v>
      </c>
      <c r="AV7" s="65">
        <v>0</v>
      </c>
      <c r="AW7" s="65">
        <v>0</v>
      </c>
      <c r="AX7" s="65">
        <v>0</v>
      </c>
      <c r="AY7" s="65">
        <v>0</v>
      </c>
      <c r="AZ7" s="61">
        <f t="shared" si="51"/>
        <v>0</v>
      </c>
      <c r="BA7" s="9">
        <f t="shared" si="52"/>
        <v>0</v>
      </c>
      <c r="BB7" s="9">
        <f t="shared" si="53"/>
        <v>0</v>
      </c>
      <c r="BC7" s="68" t="s">
        <v>54</v>
      </c>
      <c r="BD7" s="69">
        <v>0</v>
      </c>
      <c r="BE7" s="69">
        <v>0</v>
      </c>
      <c r="BF7" s="69">
        <v>0</v>
      </c>
      <c r="BG7" s="69">
        <v>0</v>
      </c>
      <c r="BH7" s="69">
        <v>0</v>
      </c>
      <c r="BI7" s="69">
        <v>0</v>
      </c>
      <c r="BJ7" s="69">
        <v>0</v>
      </c>
      <c r="BK7" s="61">
        <f t="shared" si="54"/>
        <v>0</v>
      </c>
      <c r="BL7" s="9">
        <f t="shared" si="55"/>
        <v>0</v>
      </c>
      <c r="BM7" s="9">
        <f t="shared" si="56"/>
        <v>0</v>
      </c>
      <c r="BN7" s="78" t="s">
        <v>54</v>
      </c>
      <c r="BO7" s="79">
        <v>0</v>
      </c>
      <c r="BP7" s="79">
        <v>0</v>
      </c>
      <c r="BQ7" s="79">
        <v>0</v>
      </c>
      <c r="BR7" s="79">
        <v>0</v>
      </c>
      <c r="BS7" s="79">
        <v>0</v>
      </c>
      <c r="BT7" s="79">
        <v>0</v>
      </c>
      <c r="BU7" s="79">
        <v>0</v>
      </c>
      <c r="BV7" s="61">
        <f t="shared" si="57"/>
        <v>0</v>
      </c>
      <c r="BW7" s="9">
        <f t="shared" si="58"/>
        <v>0</v>
      </c>
      <c r="BX7" s="9">
        <f t="shared" si="59"/>
        <v>0</v>
      </c>
      <c r="BY7" s="8">
        <v>0</v>
      </c>
      <c r="BZ7" s="9">
        <f t="shared" si="32"/>
        <v>0</v>
      </c>
      <c r="CA7" s="9">
        <f t="shared" si="33"/>
        <v>0</v>
      </c>
      <c r="CB7" s="8">
        <v>0</v>
      </c>
      <c r="CC7" s="9">
        <f t="shared" si="34"/>
        <v>0</v>
      </c>
      <c r="CD7" s="9">
        <f t="shared" si="35"/>
        <v>0</v>
      </c>
      <c r="CE7" s="10">
        <v>1</v>
      </c>
    </row>
    <row r="8" spans="1:83" s="10" customFormat="1" ht="58.5" customHeight="1">
      <c r="A8" s="10" t="s">
        <v>66</v>
      </c>
      <c r="B8" s="94"/>
      <c r="C8" s="129" t="s">
        <v>1648</v>
      </c>
      <c r="D8" s="20" t="s">
        <v>2184</v>
      </c>
      <c r="E8" s="95" t="s">
        <v>1663</v>
      </c>
      <c r="F8" s="95" t="s">
        <v>1668</v>
      </c>
      <c r="G8" s="96">
        <f t="shared" si="0"/>
        <v>19.440000000000001</v>
      </c>
      <c r="H8" s="97">
        <f>SUMIF(цены!A:A,C8,цены!B:B)</f>
        <v>29.9</v>
      </c>
      <c r="I8" s="113">
        <f>SUMIF(наличие!H:H,C8,наличие!D:D)</f>
        <v>20</v>
      </c>
      <c r="J8" s="98" t="s">
        <v>54</v>
      </c>
      <c r="K8" s="99">
        <v>0</v>
      </c>
      <c r="L8" s="99">
        <v>0</v>
      </c>
      <c r="M8" s="99">
        <v>0</v>
      </c>
      <c r="N8" s="99">
        <v>0</v>
      </c>
      <c r="O8" s="99">
        <v>0</v>
      </c>
      <c r="P8" s="99">
        <v>0</v>
      </c>
      <c r="Q8" s="99">
        <v>0</v>
      </c>
      <c r="R8" s="100">
        <f t="shared" si="36"/>
        <v>0</v>
      </c>
      <c r="S8" s="101">
        <f t="shared" si="37"/>
        <v>0</v>
      </c>
      <c r="T8" s="42">
        <f t="shared" si="38"/>
        <v>4.415</v>
      </c>
      <c r="U8" s="103">
        <f t="shared" si="39"/>
        <v>0</v>
      </c>
      <c r="V8" s="104">
        <f t="shared" si="40"/>
        <v>23.855</v>
      </c>
      <c r="W8" s="70">
        <f t="shared" si="6"/>
        <v>83</v>
      </c>
      <c r="X8" s="43">
        <f t="shared" si="41"/>
        <v>97.8</v>
      </c>
      <c r="Y8" s="11">
        <f t="shared" si="42"/>
        <v>7470</v>
      </c>
      <c r="Z8" s="6">
        <f t="shared" si="43"/>
        <v>2.4793544330329071</v>
      </c>
      <c r="AA8" s="26">
        <f t="shared" si="44"/>
        <v>45.6</v>
      </c>
      <c r="AB8" s="11" t="e">
        <f>ROUND(AA8*#REF!,-1)</f>
        <v>#REF!</v>
      </c>
      <c r="AC8" s="7">
        <f t="shared" si="45"/>
        <v>0.91154894152169363</v>
      </c>
      <c r="AD8" s="27">
        <f t="shared" si="46"/>
        <v>34.200000000000003</v>
      </c>
      <c r="AE8" s="11" t="e">
        <f>ROUND(AD8*#REF!,-1)</f>
        <v>#REF!</v>
      </c>
      <c r="AF8" s="19">
        <f t="shared" si="47"/>
        <v>0.43366170614127025</v>
      </c>
      <c r="AG8" s="57"/>
      <c r="AH8" s="82" t="s">
        <v>54</v>
      </c>
      <c r="AI8" s="83">
        <f t="shared" ref="AI8:AO10" si="60">K8-AS8-BD8-BO8</f>
        <v>0</v>
      </c>
      <c r="AJ8" s="83">
        <f t="shared" si="60"/>
        <v>0</v>
      </c>
      <c r="AK8" s="83">
        <f t="shared" si="60"/>
        <v>0</v>
      </c>
      <c r="AL8" s="83">
        <f t="shared" si="60"/>
        <v>0</v>
      </c>
      <c r="AM8" s="83">
        <f t="shared" si="60"/>
        <v>0</v>
      </c>
      <c r="AN8" s="83">
        <f t="shared" si="60"/>
        <v>0</v>
      </c>
      <c r="AO8" s="83">
        <f t="shared" si="60"/>
        <v>0</v>
      </c>
      <c r="AP8" s="89">
        <f t="shared" si="49"/>
        <v>0</v>
      </c>
      <c r="AQ8" s="86">
        <f t="shared" si="50"/>
        <v>0</v>
      </c>
      <c r="AR8" s="64" t="s">
        <v>54</v>
      </c>
      <c r="AS8" s="65">
        <v>0</v>
      </c>
      <c r="AT8" s="65">
        <v>0</v>
      </c>
      <c r="AU8" s="65">
        <v>0</v>
      </c>
      <c r="AV8" s="65">
        <v>0</v>
      </c>
      <c r="AW8" s="65">
        <v>0</v>
      </c>
      <c r="AX8" s="65">
        <v>0</v>
      </c>
      <c r="AY8" s="65">
        <v>0</v>
      </c>
      <c r="AZ8" s="61">
        <f t="shared" si="51"/>
        <v>0</v>
      </c>
      <c r="BA8" s="9">
        <f t="shared" si="52"/>
        <v>0</v>
      </c>
      <c r="BB8" s="9">
        <f t="shared" si="53"/>
        <v>0</v>
      </c>
      <c r="BC8" s="68" t="s">
        <v>54</v>
      </c>
      <c r="BD8" s="69">
        <v>0</v>
      </c>
      <c r="BE8" s="69">
        <v>0</v>
      </c>
      <c r="BF8" s="69">
        <v>0</v>
      </c>
      <c r="BG8" s="69">
        <v>0</v>
      </c>
      <c r="BH8" s="69">
        <v>0</v>
      </c>
      <c r="BI8" s="69">
        <v>0</v>
      </c>
      <c r="BJ8" s="69">
        <v>0</v>
      </c>
      <c r="BK8" s="61">
        <f t="shared" si="54"/>
        <v>0</v>
      </c>
      <c r="BL8" s="9">
        <f t="shared" si="55"/>
        <v>0</v>
      </c>
      <c r="BM8" s="9">
        <f t="shared" si="56"/>
        <v>0</v>
      </c>
      <c r="BN8" s="78" t="s">
        <v>54</v>
      </c>
      <c r="BO8" s="79">
        <v>0</v>
      </c>
      <c r="BP8" s="79">
        <v>0</v>
      </c>
      <c r="BQ8" s="79">
        <v>0</v>
      </c>
      <c r="BR8" s="79">
        <v>0</v>
      </c>
      <c r="BS8" s="79">
        <v>0</v>
      </c>
      <c r="BT8" s="79">
        <v>0</v>
      </c>
      <c r="BU8" s="79">
        <v>0</v>
      </c>
      <c r="BV8" s="61">
        <f t="shared" si="57"/>
        <v>0</v>
      </c>
      <c r="BW8" s="9">
        <f t="shared" si="58"/>
        <v>0</v>
      </c>
      <c r="BX8" s="9">
        <f t="shared" si="59"/>
        <v>0</v>
      </c>
      <c r="BY8" s="8">
        <v>0</v>
      </c>
      <c r="BZ8" s="9">
        <f t="shared" si="32"/>
        <v>0</v>
      </c>
      <c r="CA8" s="9">
        <f t="shared" si="33"/>
        <v>0</v>
      </c>
      <c r="CB8" s="8">
        <v>0</v>
      </c>
      <c r="CC8" s="9">
        <f t="shared" si="34"/>
        <v>0</v>
      </c>
      <c r="CD8" s="9">
        <f t="shared" si="35"/>
        <v>0</v>
      </c>
      <c r="CE8" s="10">
        <v>1</v>
      </c>
    </row>
    <row r="9" spans="1:83" s="10" customFormat="1" ht="58.5" customHeight="1">
      <c r="A9" s="10" t="s">
        <v>66</v>
      </c>
      <c r="B9" s="94"/>
      <c r="C9" s="129" t="s">
        <v>1648</v>
      </c>
      <c r="D9" s="20" t="s">
        <v>2185</v>
      </c>
      <c r="E9" s="95" t="s">
        <v>1663</v>
      </c>
      <c r="F9" s="95" t="s">
        <v>1668</v>
      </c>
      <c r="G9" s="96">
        <f t="shared" si="0"/>
        <v>19.440000000000001</v>
      </c>
      <c r="H9" s="97">
        <f>SUMIF(цены!A:A,C9,цены!B:B)</f>
        <v>29.9</v>
      </c>
      <c r="I9" s="113">
        <f>SUMIF(наличие!H:H,C9,наличие!D:D)</f>
        <v>20</v>
      </c>
      <c r="J9" s="98" t="s">
        <v>54</v>
      </c>
      <c r="K9" s="99">
        <v>0</v>
      </c>
      <c r="L9" s="99">
        <v>0</v>
      </c>
      <c r="M9" s="99">
        <v>0</v>
      </c>
      <c r="N9" s="99">
        <v>0</v>
      </c>
      <c r="O9" s="99">
        <v>0</v>
      </c>
      <c r="P9" s="99">
        <v>0</v>
      </c>
      <c r="Q9" s="99">
        <v>0</v>
      </c>
      <c r="R9" s="100">
        <f t="shared" si="36"/>
        <v>0</v>
      </c>
      <c r="S9" s="101">
        <f t="shared" si="37"/>
        <v>0</v>
      </c>
      <c r="T9" s="42">
        <f t="shared" si="38"/>
        <v>4.415</v>
      </c>
      <c r="U9" s="103">
        <f t="shared" si="39"/>
        <v>0</v>
      </c>
      <c r="V9" s="104">
        <f t="shared" si="40"/>
        <v>23.855</v>
      </c>
      <c r="W9" s="70">
        <f t="shared" si="6"/>
        <v>83</v>
      </c>
      <c r="X9" s="43">
        <f t="shared" si="41"/>
        <v>97.8</v>
      </c>
      <c r="Y9" s="11">
        <f t="shared" si="42"/>
        <v>7470</v>
      </c>
      <c r="Z9" s="6">
        <f t="shared" si="43"/>
        <v>2.4793544330329071</v>
      </c>
      <c r="AA9" s="26">
        <f t="shared" si="44"/>
        <v>45.6</v>
      </c>
      <c r="AB9" s="11" t="e">
        <f>ROUND(AA9*#REF!,-1)</f>
        <v>#REF!</v>
      </c>
      <c r="AC9" s="7">
        <f t="shared" si="45"/>
        <v>0.91154894152169363</v>
      </c>
      <c r="AD9" s="27">
        <f t="shared" si="46"/>
        <v>34.200000000000003</v>
      </c>
      <c r="AE9" s="11" t="e">
        <f>ROUND(AD9*#REF!,-1)</f>
        <v>#REF!</v>
      </c>
      <c r="AF9" s="19">
        <f t="shared" si="47"/>
        <v>0.43366170614127025</v>
      </c>
      <c r="AG9" s="57"/>
      <c r="AH9" s="82" t="s">
        <v>54</v>
      </c>
      <c r="AI9" s="83">
        <f t="shared" si="60"/>
        <v>0</v>
      </c>
      <c r="AJ9" s="83">
        <f t="shared" si="60"/>
        <v>0</v>
      </c>
      <c r="AK9" s="83">
        <f t="shared" si="60"/>
        <v>0</v>
      </c>
      <c r="AL9" s="83">
        <f t="shared" si="60"/>
        <v>0</v>
      </c>
      <c r="AM9" s="83">
        <f t="shared" si="60"/>
        <v>0</v>
      </c>
      <c r="AN9" s="83">
        <f t="shared" si="60"/>
        <v>0</v>
      </c>
      <c r="AO9" s="83">
        <f t="shared" si="60"/>
        <v>0</v>
      </c>
      <c r="AP9" s="89">
        <f t="shared" si="49"/>
        <v>0</v>
      </c>
      <c r="AQ9" s="86">
        <f t="shared" si="50"/>
        <v>0</v>
      </c>
      <c r="AR9" s="64" t="s">
        <v>54</v>
      </c>
      <c r="AS9" s="65">
        <v>0</v>
      </c>
      <c r="AT9" s="65">
        <v>0</v>
      </c>
      <c r="AU9" s="65">
        <v>0</v>
      </c>
      <c r="AV9" s="65">
        <v>0</v>
      </c>
      <c r="AW9" s="65">
        <v>0</v>
      </c>
      <c r="AX9" s="65">
        <v>0</v>
      </c>
      <c r="AY9" s="65">
        <v>0</v>
      </c>
      <c r="AZ9" s="61">
        <f t="shared" si="51"/>
        <v>0</v>
      </c>
      <c r="BA9" s="9">
        <f t="shared" si="52"/>
        <v>0</v>
      </c>
      <c r="BB9" s="9">
        <f t="shared" si="53"/>
        <v>0</v>
      </c>
      <c r="BC9" s="68" t="s">
        <v>54</v>
      </c>
      <c r="BD9" s="69">
        <v>0</v>
      </c>
      <c r="BE9" s="69">
        <v>0</v>
      </c>
      <c r="BF9" s="69">
        <v>0</v>
      </c>
      <c r="BG9" s="69">
        <v>0</v>
      </c>
      <c r="BH9" s="69">
        <v>0</v>
      </c>
      <c r="BI9" s="69">
        <v>0</v>
      </c>
      <c r="BJ9" s="69">
        <v>0</v>
      </c>
      <c r="BK9" s="61">
        <f t="shared" si="54"/>
        <v>0</v>
      </c>
      <c r="BL9" s="9">
        <f t="shared" si="55"/>
        <v>0</v>
      </c>
      <c r="BM9" s="9">
        <f t="shared" si="56"/>
        <v>0</v>
      </c>
      <c r="BN9" s="78" t="s">
        <v>54</v>
      </c>
      <c r="BO9" s="79">
        <v>0</v>
      </c>
      <c r="BP9" s="79">
        <v>0</v>
      </c>
      <c r="BQ9" s="79">
        <v>0</v>
      </c>
      <c r="BR9" s="79">
        <v>0</v>
      </c>
      <c r="BS9" s="79">
        <v>0</v>
      </c>
      <c r="BT9" s="79">
        <v>0</v>
      </c>
      <c r="BU9" s="79">
        <v>0</v>
      </c>
      <c r="BV9" s="61">
        <f t="shared" si="57"/>
        <v>0</v>
      </c>
      <c r="BW9" s="9">
        <f t="shared" si="58"/>
        <v>0</v>
      </c>
      <c r="BX9" s="9">
        <f t="shared" si="59"/>
        <v>0</v>
      </c>
      <c r="BY9" s="8">
        <v>0</v>
      </c>
      <c r="BZ9" s="9">
        <f t="shared" si="32"/>
        <v>0</v>
      </c>
      <c r="CA9" s="9">
        <f t="shared" si="33"/>
        <v>0</v>
      </c>
      <c r="CB9" s="8">
        <v>0</v>
      </c>
      <c r="CC9" s="9">
        <f t="shared" si="34"/>
        <v>0</v>
      </c>
      <c r="CD9" s="9">
        <f t="shared" si="35"/>
        <v>0</v>
      </c>
      <c r="CE9" s="10">
        <v>1</v>
      </c>
    </row>
    <row r="10" spans="1:83" s="10" customFormat="1" ht="58.5" customHeight="1">
      <c r="A10" s="10" t="s">
        <v>66</v>
      </c>
      <c r="B10" s="94"/>
      <c r="C10" s="129" t="s">
        <v>1648</v>
      </c>
      <c r="D10" s="20" t="s">
        <v>2190</v>
      </c>
      <c r="E10" s="95" t="s">
        <v>1663</v>
      </c>
      <c r="F10" s="95" t="s">
        <v>1668</v>
      </c>
      <c r="G10" s="96">
        <f t="shared" si="0"/>
        <v>19.440000000000001</v>
      </c>
      <c r="H10" s="97">
        <f>SUMIF(цены!A:A,C10,цены!B:B)</f>
        <v>29.9</v>
      </c>
      <c r="I10" s="113">
        <f>SUMIF(наличие!H:H,C10,наличие!D:D)</f>
        <v>20</v>
      </c>
      <c r="J10" s="98" t="s">
        <v>54</v>
      </c>
      <c r="K10" s="99">
        <v>0</v>
      </c>
      <c r="L10" s="99">
        <v>0</v>
      </c>
      <c r="M10" s="99">
        <v>0</v>
      </c>
      <c r="N10" s="99">
        <v>0</v>
      </c>
      <c r="O10" s="99">
        <v>0</v>
      </c>
      <c r="P10" s="99">
        <v>0</v>
      </c>
      <c r="Q10" s="99">
        <v>0</v>
      </c>
      <c r="R10" s="100">
        <f t="shared" si="36"/>
        <v>0</v>
      </c>
      <c r="S10" s="101">
        <f t="shared" si="37"/>
        <v>0</v>
      </c>
      <c r="T10" s="42">
        <f t="shared" si="38"/>
        <v>4.415</v>
      </c>
      <c r="U10" s="103">
        <f t="shared" si="39"/>
        <v>0</v>
      </c>
      <c r="V10" s="104">
        <f t="shared" si="40"/>
        <v>23.855</v>
      </c>
      <c r="W10" s="70">
        <f t="shared" si="6"/>
        <v>83</v>
      </c>
      <c r="X10" s="43">
        <f t="shared" si="41"/>
        <v>97.8</v>
      </c>
      <c r="Y10" s="11">
        <f t="shared" si="42"/>
        <v>7470</v>
      </c>
      <c r="Z10" s="6">
        <f t="shared" si="43"/>
        <v>2.4793544330329071</v>
      </c>
      <c r="AA10" s="26">
        <f t="shared" si="44"/>
        <v>45.6</v>
      </c>
      <c r="AB10" s="11" t="e">
        <f>ROUND(AA10*#REF!,-1)</f>
        <v>#REF!</v>
      </c>
      <c r="AC10" s="7">
        <f t="shared" si="45"/>
        <v>0.91154894152169363</v>
      </c>
      <c r="AD10" s="27">
        <f t="shared" si="46"/>
        <v>34.200000000000003</v>
      </c>
      <c r="AE10" s="11" t="e">
        <f>ROUND(AD10*#REF!,-1)</f>
        <v>#REF!</v>
      </c>
      <c r="AF10" s="19">
        <f t="shared" si="47"/>
        <v>0.43366170614127025</v>
      </c>
      <c r="AG10" s="57"/>
      <c r="AH10" s="82" t="s">
        <v>54</v>
      </c>
      <c r="AI10" s="83">
        <f t="shared" si="60"/>
        <v>0</v>
      </c>
      <c r="AJ10" s="83">
        <f t="shared" si="60"/>
        <v>0</v>
      </c>
      <c r="AK10" s="83">
        <f t="shared" si="60"/>
        <v>0</v>
      </c>
      <c r="AL10" s="83">
        <f t="shared" si="60"/>
        <v>0</v>
      </c>
      <c r="AM10" s="83">
        <f t="shared" si="60"/>
        <v>0</v>
      </c>
      <c r="AN10" s="83">
        <f t="shared" si="60"/>
        <v>0</v>
      </c>
      <c r="AO10" s="83">
        <f t="shared" si="60"/>
        <v>0</v>
      </c>
      <c r="AP10" s="89">
        <f t="shared" si="49"/>
        <v>0</v>
      </c>
      <c r="AQ10" s="86">
        <f t="shared" si="50"/>
        <v>0</v>
      </c>
      <c r="AR10" s="64" t="s">
        <v>54</v>
      </c>
      <c r="AS10" s="65">
        <v>0</v>
      </c>
      <c r="AT10" s="65">
        <v>0</v>
      </c>
      <c r="AU10" s="65">
        <v>0</v>
      </c>
      <c r="AV10" s="65">
        <v>0</v>
      </c>
      <c r="AW10" s="65">
        <v>0</v>
      </c>
      <c r="AX10" s="65">
        <v>0</v>
      </c>
      <c r="AY10" s="65">
        <v>0</v>
      </c>
      <c r="AZ10" s="61">
        <f t="shared" si="51"/>
        <v>0</v>
      </c>
      <c r="BA10" s="9">
        <f t="shared" si="52"/>
        <v>0</v>
      </c>
      <c r="BB10" s="9">
        <f t="shared" si="53"/>
        <v>0</v>
      </c>
      <c r="BC10" s="68" t="s">
        <v>54</v>
      </c>
      <c r="BD10" s="69">
        <v>0</v>
      </c>
      <c r="BE10" s="69">
        <v>0</v>
      </c>
      <c r="BF10" s="69">
        <v>0</v>
      </c>
      <c r="BG10" s="69">
        <v>0</v>
      </c>
      <c r="BH10" s="69">
        <v>0</v>
      </c>
      <c r="BI10" s="69">
        <v>0</v>
      </c>
      <c r="BJ10" s="69">
        <v>0</v>
      </c>
      <c r="BK10" s="61">
        <f t="shared" si="54"/>
        <v>0</v>
      </c>
      <c r="BL10" s="9">
        <f t="shared" si="55"/>
        <v>0</v>
      </c>
      <c r="BM10" s="9">
        <f t="shared" si="56"/>
        <v>0</v>
      </c>
      <c r="BN10" s="78" t="s">
        <v>54</v>
      </c>
      <c r="BO10" s="79">
        <v>0</v>
      </c>
      <c r="BP10" s="79">
        <v>0</v>
      </c>
      <c r="BQ10" s="79">
        <v>0</v>
      </c>
      <c r="BR10" s="79">
        <v>0</v>
      </c>
      <c r="BS10" s="79">
        <v>0</v>
      </c>
      <c r="BT10" s="79">
        <v>0</v>
      </c>
      <c r="BU10" s="79">
        <v>0</v>
      </c>
      <c r="BV10" s="61">
        <f t="shared" si="57"/>
        <v>0</v>
      </c>
      <c r="BW10" s="9">
        <f t="shared" si="58"/>
        <v>0</v>
      </c>
      <c r="BX10" s="9">
        <f t="shared" si="59"/>
        <v>0</v>
      </c>
      <c r="BY10" s="8">
        <v>0</v>
      </c>
      <c r="BZ10" s="9">
        <f t="shared" si="32"/>
        <v>0</v>
      </c>
      <c r="CA10" s="9">
        <f t="shared" si="33"/>
        <v>0</v>
      </c>
      <c r="CB10" s="8">
        <v>0</v>
      </c>
      <c r="CC10" s="9">
        <f t="shared" si="34"/>
        <v>0</v>
      </c>
      <c r="CD10" s="9">
        <f t="shared" si="35"/>
        <v>0</v>
      </c>
      <c r="CE10" s="10">
        <v>1</v>
      </c>
    </row>
    <row r="11" spans="1:83" s="10" customFormat="1" ht="58.5" customHeight="1">
      <c r="A11" s="10" t="s">
        <v>66</v>
      </c>
      <c r="B11" s="94"/>
      <c r="C11" s="129" t="s">
        <v>442</v>
      </c>
      <c r="D11" s="20" t="s">
        <v>2184</v>
      </c>
      <c r="E11" s="95" t="s">
        <v>1672</v>
      </c>
      <c r="F11" s="95" t="s">
        <v>1668</v>
      </c>
      <c r="G11" s="96">
        <f t="shared" si="0"/>
        <v>18.79</v>
      </c>
      <c r="H11" s="97">
        <f>SUMIF(цены!A:A,C11,цены!B:B)</f>
        <v>28.9</v>
      </c>
      <c r="I11" s="113">
        <f>SUMIF(наличие!H:H,C11,наличие!D:D)</f>
        <v>24</v>
      </c>
      <c r="J11" s="98" t="s">
        <v>54</v>
      </c>
      <c r="K11" s="99">
        <v>0</v>
      </c>
      <c r="L11" s="99">
        <v>0</v>
      </c>
      <c r="M11" s="99">
        <v>8</v>
      </c>
      <c r="N11" s="99">
        <v>10</v>
      </c>
      <c r="O11" s="99">
        <v>12</v>
      </c>
      <c r="P11" s="99">
        <v>6</v>
      </c>
      <c r="Q11" s="99">
        <v>0</v>
      </c>
      <c r="R11" s="100">
        <f t="shared" si="36"/>
        <v>36</v>
      </c>
      <c r="S11" s="101">
        <f t="shared" si="37"/>
        <v>676.43999999999994</v>
      </c>
      <c r="T11" s="102">
        <f t="shared" si="38"/>
        <v>4.32</v>
      </c>
      <c r="U11" s="103">
        <f t="shared" si="39"/>
        <v>155.52000000000001</v>
      </c>
      <c r="V11" s="104">
        <f t="shared" si="40"/>
        <v>23.11</v>
      </c>
      <c r="W11" s="70">
        <f t="shared" si="6"/>
        <v>81</v>
      </c>
      <c r="X11" s="43">
        <f t="shared" si="41"/>
        <v>94.8</v>
      </c>
      <c r="Y11" s="11">
        <f t="shared" si="42"/>
        <v>7290</v>
      </c>
      <c r="Z11" s="6">
        <f t="shared" si="43"/>
        <v>2.5049762007788838</v>
      </c>
      <c r="AA11" s="26">
        <f t="shared" si="44"/>
        <v>44.5</v>
      </c>
      <c r="AB11" s="11" t="e">
        <f>ROUND(AA11*#REF!,-1)</f>
        <v>#REF!</v>
      </c>
      <c r="AC11" s="7">
        <f t="shared" si="45"/>
        <v>0.92557334487234966</v>
      </c>
      <c r="AD11" s="27">
        <f t="shared" si="46"/>
        <v>33.4</v>
      </c>
      <c r="AE11" s="11" t="e">
        <f>ROUND(AD11*#REF!,-1)</f>
        <v>#REF!</v>
      </c>
      <c r="AF11" s="19">
        <f t="shared" si="47"/>
        <v>0.4452617914322804</v>
      </c>
      <c r="AG11" s="57"/>
      <c r="AH11" s="82" t="s">
        <v>54</v>
      </c>
      <c r="AI11" s="83">
        <f t="shared" ref="AI11:AO14" si="61">K11-AS11-BD11-BO11</f>
        <v>0</v>
      </c>
      <c r="AJ11" s="83">
        <f t="shared" si="61"/>
        <v>0</v>
      </c>
      <c r="AK11" s="83">
        <f t="shared" si="61"/>
        <v>3</v>
      </c>
      <c r="AL11" s="83">
        <f t="shared" si="61"/>
        <v>5</v>
      </c>
      <c r="AM11" s="83">
        <f t="shared" si="61"/>
        <v>6</v>
      </c>
      <c r="AN11" s="83">
        <f t="shared" si="61"/>
        <v>1</v>
      </c>
      <c r="AO11" s="83">
        <f t="shared" si="61"/>
        <v>0</v>
      </c>
      <c r="AP11" s="89">
        <f t="shared" si="49"/>
        <v>15</v>
      </c>
      <c r="AQ11" s="86">
        <f t="shared" si="50"/>
        <v>281.84999999999997</v>
      </c>
      <c r="AR11" s="64" t="s">
        <v>54</v>
      </c>
      <c r="AS11" s="65">
        <v>0</v>
      </c>
      <c r="AT11" s="65">
        <v>0</v>
      </c>
      <c r="AU11" s="65">
        <v>5</v>
      </c>
      <c r="AV11" s="65">
        <v>5</v>
      </c>
      <c r="AW11" s="65">
        <v>6</v>
      </c>
      <c r="AX11" s="65">
        <v>5</v>
      </c>
      <c r="AY11" s="65">
        <v>0</v>
      </c>
      <c r="AZ11" s="61">
        <f t="shared" si="51"/>
        <v>21</v>
      </c>
      <c r="BA11" s="9">
        <f t="shared" si="52"/>
        <v>665.83124999999995</v>
      </c>
      <c r="BB11" s="9">
        <f t="shared" si="53"/>
        <v>394.59</v>
      </c>
      <c r="BC11" s="68" t="s">
        <v>54</v>
      </c>
      <c r="BD11" s="69">
        <v>0</v>
      </c>
      <c r="BE11" s="69">
        <v>0</v>
      </c>
      <c r="BF11" s="69">
        <v>0</v>
      </c>
      <c r="BG11" s="69">
        <v>0</v>
      </c>
      <c r="BH11" s="69">
        <v>0</v>
      </c>
      <c r="BI11" s="69">
        <v>0</v>
      </c>
      <c r="BJ11" s="69">
        <v>0</v>
      </c>
      <c r="BK11" s="61">
        <f t="shared" si="54"/>
        <v>0</v>
      </c>
      <c r="BL11" s="9">
        <f t="shared" si="55"/>
        <v>0</v>
      </c>
      <c r="BM11" s="9">
        <f t="shared" si="56"/>
        <v>0</v>
      </c>
      <c r="BN11" s="78" t="s">
        <v>54</v>
      </c>
      <c r="BO11" s="79">
        <v>0</v>
      </c>
      <c r="BP11" s="79">
        <v>0</v>
      </c>
      <c r="BQ11" s="79">
        <v>0</v>
      </c>
      <c r="BR11" s="79">
        <v>0</v>
      </c>
      <c r="BS11" s="79">
        <v>0</v>
      </c>
      <c r="BT11" s="79">
        <v>0</v>
      </c>
      <c r="BU11" s="79">
        <v>0</v>
      </c>
      <c r="BV11" s="61">
        <f t="shared" si="57"/>
        <v>0</v>
      </c>
      <c r="BW11" s="9">
        <f t="shared" si="58"/>
        <v>0</v>
      </c>
      <c r="BX11" s="9">
        <f t="shared" si="59"/>
        <v>0</v>
      </c>
      <c r="BY11" s="8">
        <v>0</v>
      </c>
      <c r="BZ11" s="9">
        <f t="shared" si="32"/>
        <v>0</v>
      </c>
      <c r="CA11" s="9">
        <f t="shared" si="33"/>
        <v>0</v>
      </c>
      <c r="CB11" s="8">
        <v>0</v>
      </c>
      <c r="CC11" s="9">
        <f t="shared" si="34"/>
        <v>0</v>
      </c>
      <c r="CD11" s="9">
        <f t="shared" si="35"/>
        <v>0</v>
      </c>
      <c r="CE11" s="10">
        <v>1</v>
      </c>
    </row>
    <row r="12" spans="1:83" s="10" customFormat="1" ht="58.5" customHeight="1">
      <c r="A12" s="10" t="s">
        <v>66</v>
      </c>
      <c r="B12" s="94"/>
      <c r="C12" s="129" t="s">
        <v>442</v>
      </c>
      <c r="D12" s="20" t="s">
        <v>2198</v>
      </c>
      <c r="E12" s="95" t="s">
        <v>1672</v>
      </c>
      <c r="F12" s="95" t="s">
        <v>1668</v>
      </c>
      <c r="G12" s="96">
        <f t="shared" si="0"/>
        <v>18.79</v>
      </c>
      <c r="H12" s="97">
        <f>SUMIF(цены!A:A,C12,цены!B:B)</f>
        <v>28.9</v>
      </c>
      <c r="I12" s="113">
        <f>SUMIF(наличие!H:H,C12,наличие!D:D)</f>
        <v>24</v>
      </c>
      <c r="J12" s="98" t="s">
        <v>54</v>
      </c>
      <c r="K12" s="99">
        <v>0</v>
      </c>
      <c r="L12" s="99">
        <v>0</v>
      </c>
      <c r="M12" s="99">
        <v>8</v>
      </c>
      <c r="N12" s="99">
        <v>10</v>
      </c>
      <c r="O12" s="99">
        <v>12</v>
      </c>
      <c r="P12" s="99">
        <v>6</v>
      </c>
      <c r="Q12" s="99">
        <v>0</v>
      </c>
      <c r="R12" s="100">
        <f t="shared" si="36"/>
        <v>36</v>
      </c>
      <c r="S12" s="101">
        <f t="shared" si="37"/>
        <v>676.43999999999994</v>
      </c>
      <c r="T12" s="102">
        <f t="shared" si="38"/>
        <v>4.32</v>
      </c>
      <c r="U12" s="103">
        <f t="shared" si="39"/>
        <v>155.52000000000001</v>
      </c>
      <c r="V12" s="104">
        <f t="shared" si="40"/>
        <v>23.11</v>
      </c>
      <c r="W12" s="70">
        <f t="shared" si="6"/>
        <v>81</v>
      </c>
      <c r="X12" s="43">
        <f t="shared" si="41"/>
        <v>94.8</v>
      </c>
      <c r="Y12" s="11">
        <f t="shared" si="42"/>
        <v>7290</v>
      </c>
      <c r="Z12" s="6">
        <f t="shared" si="43"/>
        <v>2.5049762007788838</v>
      </c>
      <c r="AA12" s="26">
        <f t="shared" si="44"/>
        <v>44.5</v>
      </c>
      <c r="AB12" s="11" t="e">
        <f>ROUND(AA12*#REF!,-1)</f>
        <v>#REF!</v>
      </c>
      <c r="AC12" s="7">
        <f t="shared" si="45"/>
        <v>0.92557334487234966</v>
      </c>
      <c r="AD12" s="27">
        <f t="shared" si="46"/>
        <v>33.4</v>
      </c>
      <c r="AE12" s="11" t="e">
        <f>ROUND(AD12*#REF!,-1)</f>
        <v>#REF!</v>
      </c>
      <c r="AF12" s="19">
        <f t="shared" si="47"/>
        <v>0.4452617914322804</v>
      </c>
      <c r="AG12" s="57"/>
      <c r="AH12" s="82" t="s">
        <v>54</v>
      </c>
      <c r="AI12" s="83">
        <f t="shared" si="61"/>
        <v>0</v>
      </c>
      <c r="AJ12" s="83">
        <f t="shared" si="61"/>
        <v>0</v>
      </c>
      <c r="AK12" s="83">
        <f t="shared" si="61"/>
        <v>3</v>
      </c>
      <c r="AL12" s="83">
        <f t="shared" si="61"/>
        <v>5</v>
      </c>
      <c r="AM12" s="83">
        <f t="shared" si="61"/>
        <v>6</v>
      </c>
      <c r="AN12" s="83">
        <f t="shared" si="61"/>
        <v>1</v>
      </c>
      <c r="AO12" s="83">
        <f t="shared" si="61"/>
        <v>0</v>
      </c>
      <c r="AP12" s="89">
        <f t="shared" si="49"/>
        <v>15</v>
      </c>
      <c r="AQ12" s="86">
        <f t="shared" si="50"/>
        <v>281.84999999999997</v>
      </c>
      <c r="AR12" s="64" t="s">
        <v>54</v>
      </c>
      <c r="AS12" s="65">
        <v>0</v>
      </c>
      <c r="AT12" s="65">
        <v>0</v>
      </c>
      <c r="AU12" s="65">
        <v>5</v>
      </c>
      <c r="AV12" s="65">
        <v>5</v>
      </c>
      <c r="AW12" s="65">
        <v>6</v>
      </c>
      <c r="AX12" s="65">
        <v>5</v>
      </c>
      <c r="AY12" s="65">
        <v>0</v>
      </c>
      <c r="AZ12" s="61">
        <f t="shared" si="51"/>
        <v>21</v>
      </c>
      <c r="BA12" s="9">
        <f t="shared" si="52"/>
        <v>665.83124999999995</v>
      </c>
      <c r="BB12" s="9">
        <f t="shared" si="53"/>
        <v>394.59</v>
      </c>
      <c r="BC12" s="68" t="s">
        <v>54</v>
      </c>
      <c r="BD12" s="69">
        <v>0</v>
      </c>
      <c r="BE12" s="69">
        <v>0</v>
      </c>
      <c r="BF12" s="69">
        <v>0</v>
      </c>
      <c r="BG12" s="69">
        <v>0</v>
      </c>
      <c r="BH12" s="69">
        <v>0</v>
      </c>
      <c r="BI12" s="69">
        <v>0</v>
      </c>
      <c r="BJ12" s="69">
        <v>0</v>
      </c>
      <c r="BK12" s="61">
        <f t="shared" si="54"/>
        <v>0</v>
      </c>
      <c r="BL12" s="9">
        <f t="shared" si="55"/>
        <v>0</v>
      </c>
      <c r="BM12" s="9">
        <f t="shared" si="56"/>
        <v>0</v>
      </c>
      <c r="BN12" s="78" t="s">
        <v>54</v>
      </c>
      <c r="BO12" s="79">
        <v>0</v>
      </c>
      <c r="BP12" s="79">
        <v>0</v>
      </c>
      <c r="BQ12" s="79">
        <v>0</v>
      </c>
      <c r="BR12" s="79">
        <v>0</v>
      </c>
      <c r="BS12" s="79">
        <v>0</v>
      </c>
      <c r="BT12" s="79">
        <v>0</v>
      </c>
      <c r="BU12" s="79">
        <v>0</v>
      </c>
      <c r="BV12" s="61">
        <f t="shared" si="57"/>
        <v>0</v>
      </c>
      <c r="BW12" s="9">
        <f t="shared" si="58"/>
        <v>0</v>
      </c>
      <c r="BX12" s="9">
        <f t="shared" si="59"/>
        <v>0</v>
      </c>
      <c r="BY12" s="8">
        <v>0</v>
      </c>
      <c r="BZ12" s="9">
        <f t="shared" si="32"/>
        <v>0</v>
      </c>
      <c r="CA12" s="9">
        <f t="shared" si="33"/>
        <v>0</v>
      </c>
      <c r="CB12" s="8">
        <v>0</v>
      </c>
      <c r="CC12" s="9">
        <f t="shared" si="34"/>
        <v>0</v>
      </c>
      <c r="CD12" s="9">
        <f t="shared" si="35"/>
        <v>0</v>
      </c>
      <c r="CE12" s="10">
        <v>1</v>
      </c>
    </row>
    <row r="13" spans="1:83" s="10" customFormat="1" ht="58.5" customHeight="1">
      <c r="A13" s="10" t="s">
        <v>66</v>
      </c>
      <c r="B13" s="94"/>
      <c r="C13" s="129" t="s">
        <v>442</v>
      </c>
      <c r="D13" s="20" t="s">
        <v>2187</v>
      </c>
      <c r="E13" s="95" t="s">
        <v>1672</v>
      </c>
      <c r="F13" s="95" t="s">
        <v>1668</v>
      </c>
      <c r="G13" s="96">
        <f t="shared" si="0"/>
        <v>18.79</v>
      </c>
      <c r="H13" s="97">
        <f>SUMIF(цены!A:A,C13,цены!B:B)</f>
        <v>28.9</v>
      </c>
      <c r="I13" s="113">
        <f>SUMIF(наличие!H:H,C13,наличие!D:D)</f>
        <v>24</v>
      </c>
      <c r="J13" s="98" t="s">
        <v>54</v>
      </c>
      <c r="K13" s="99">
        <v>0</v>
      </c>
      <c r="L13" s="99">
        <v>0</v>
      </c>
      <c r="M13" s="99">
        <v>0</v>
      </c>
      <c r="N13" s="99">
        <v>0</v>
      </c>
      <c r="O13" s="99">
        <v>0</v>
      </c>
      <c r="P13" s="99">
        <v>0</v>
      </c>
      <c r="Q13" s="99">
        <v>0</v>
      </c>
      <c r="R13" s="100">
        <f t="shared" si="36"/>
        <v>0</v>
      </c>
      <c r="S13" s="101">
        <f t="shared" si="37"/>
        <v>0</v>
      </c>
      <c r="T13" s="102">
        <f t="shared" si="38"/>
        <v>4.32</v>
      </c>
      <c r="U13" s="103">
        <f t="shared" si="39"/>
        <v>0</v>
      </c>
      <c r="V13" s="104">
        <f t="shared" si="40"/>
        <v>23.11</v>
      </c>
      <c r="W13" s="70">
        <f t="shared" si="6"/>
        <v>81</v>
      </c>
      <c r="X13" s="43">
        <f t="shared" si="41"/>
        <v>94.8</v>
      </c>
      <c r="Y13" s="11">
        <f t="shared" si="42"/>
        <v>7290</v>
      </c>
      <c r="Z13" s="6">
        <f t="shared" si="43"/>
        <v>2.5049762007788838</v>
      </c>
      <c r="AA13" s="26">
        <f t="shared" si="44"/>
        <v>44.5</v>
      </c>
      <c r="AB13" s="11" t="e">
        <f>ROUND(AA13*#REF!,-1)</f>
        <v>#REF!</v>
      </c>
      <c r="AC13" s="7">
        <f t="shared" si="45"/>
        <v>0.92557334487234966</v>
      </c>
      <c r="AD13" s="27">
        <f t="shared" si="46"/>
        <v>33.4</v>
      </c>
      <c r="AE13" s="11" t="e">
        <f>ROUND(AD13*#REF!,-1)</f>
        <v>#REF!</v>
      </c>
      <c r="AF13" s="19">
        <f t="shared" si="47"/>
        <v>0.4452617914322804</v>
      </c>
      <c r="AG13" s="57"/>
      <c r="AH13" s="82" t="s">
        <v>54</v>
      </c>
      <c r="AI13" s="83">
        <f t="shared" si="61"/>
        <v>0</v>
      </c>
      <c r="AJ13" s="83">
        <f t="shared" si="61"/>
        <v>0</v>
      </c>
      <c r="AK13" s="83">
        <f t="shared" si="61"/>
        <v>0</v>
      </c>
      <c r="AL13" s="83">
        <f t="shared" si="61"/>
        <v>0</v>
      </c>
      <c r="AM13" s="83">
        <f t="shared" si="61"/>
        <v>0</v>
      </c>
      <c r="AN13" s="83">
        <f t="shared" si="61"/>
        <v>0</v>
      </c>
      <c r="AO13" s="83">
        <f t="shared" si="61"/>
        <v>0</v>
      </c>
      <c r="AP13" s="89">
        <f t="shared" si="49"/>
        <v>0</v>
      </c>
      <c r="AQ13" s="86">
        <f t="shared" si="50"/>
        <v>0</v>
      </c>
      <c r="AR13" s="64" t="s">
        <v>54</v>
      </c>
      <c r="AS13" s="65">
        <v>0</v>
      </c>
      <c r="AT13" s="65">
        <v>0</v>
      </c>
      <c r="AU13" s="65">
        <v>0</v>
      </c>
      <c r="AV13" s="65">
        <v>0</v>
      </c>
      <c r="AW13" s="65">
        <v>0</v>
      </c>
      <c r="AX13" s="65">
        <v>0</v>
      </c>
      <c r="AY13" s="65">
        <v>0</v>
      </c>
      <c r="AZ13" s="61">
        <f t="shared" si="51"/>
        <v>0</v>
      </c>
      <c r="BA13" s="9">
        <f t="shared" si="52"/>
        <v>0</v>
      </c>
      <c r="BB13" s="9">
        <f t="shared" si="53"/>
        <v>0</v>
      </c>
      <c r="BC13" s="68" t="s">
        <v>54</v>
      </c>
      <c r="BD13" s="69">
        <v>0</v>
      </c>
      <c r="BE13" s="69">
        <v>0</v>
      </c>
      <c r="BF13" s="69">
        <v>0</v>
      </c>
      <c r="BG13" s="69">
        <v>0</v>
      </c>
      <c r="BH13" s="69">
        <v>0</v>
      </c>
      <c r="BI13" s="69">
        <v>0</v>
      </c>
      <c r="BJ13" s="69">
        <v>0</v>
      </c>
      <c r="BK13" s="61">
        <f t="shared" si="54"/>
        <v>0</v>
      </c>
      <c r="BL13" s="9">
        <f t="shared" si="55"/>
        <v>0</v>
      </c>
      <c r="BM13" s="9">
        <f t="shared" si="56"/>
        <v>0</v>
      </c>
      <c r="BN13" s="78" t="s">
        <v>54</v>
      </c>
      <c r="BO13" s="79">
        <v>0</v>
      </c>
      <c r="BP13" s="79">
        <v>0</v>
      </c>
      <c r="BQ13" s="79">
        <v>0</v>
      </c>
      <c r="BR13" s="79">
        <v>0</v>
      </c>
      <c r="BS13" s="79">
        <v>0</v>
      </c>
      <c r="BT13" s="79">
        <v>0</v>
      </c>
      <c r="BU13" s="79">
        <v>0</v>
      </c>
      <c r="BV13" s="61">
        <f t="shared" si="57"/>
        <v>0</v>
      </c>
      <c r="BW13" s="9">
        <f t="shared" si="58"/>
        <v>0</v>
      </c>
      <c r="BX13" s="9">
        <f t="shared" si="59"/>
        <v>0</v>
      </c>
      <c r="BY13" s="8">
        <v>0</v>
      </c>
      <c r="BZ13" s="9">
        <f t="shared" si="32"/>
        <v>0</v>
      </c>
      <c r="CA13" s="9">
        <f t="shared" si="33"/>
        <v>0</v>
      </c>
      <c r="CB13" s="8">
        <v>0</v>
      </c>
      <c r="CC13" s="9">
        <f t="shared" si="34"/>
        <v>0</v>
      </c>
      <c r="CD13" s="9">
        <f t="shared" si="35"/>
        <v>0</v>
      </c>
      <c r="CE13" s="10">
        <v>1</v>
      </c>
    </row>
    <row r="14" spans="1:83" s="10" customFormat="1" ht="58.5" customHeight="1">
      <c r="A14" s="10" t="s">
        <v>66</v>
      </c>
      <c r="B14" s="94"/>
      <c r="C14" s="129" t="s">
        <v>442</v>
      </c>
      <c r="D14" s="20" t="s">
        <v>2186</v>
      </c>
      <c r="E14" s="95" t="s">
        <v>1672</v>
      </c>
      <c r="F14" s="95" t="s">
        <v>1668</v>
      </c>
      <c r="G14" s="96">
        <f t="shared" si="0"/>
        <v>18.79</v>
      </c>
      <c r="H14" s="97">
        <f>SUMIF(цены!A:A,C14,цены!B:B)</f>
        <v>28.9</v>
      </c>
      <c r="I14" s="113">
        <f>SUMIF(наличие!H:H,C14,наличие!D:D)</f>
        <v>24</v>
      </c>
      <c r="J14" s="98" t="s">
        <v>54</v>
      </c>
      <c r="K14" s="99">
        <v>0</v>
      </c>
      <c r="L14" s="99">
        <v>0</v>
      </c>
      <c r="M14" s="99">
        <v>0</v>
      </c>
      <c r="N14" s="99">
        <v>0</v>
      </c>
      <c r="O14" s="99">
        <v>0</v>
      </c>
      <c r="P14" s="99">
        <v>0</v>
      </c>
      <c r="Q14" s="99">
        <v>0</v>
      </c>
      <c r="R14" s="100">
        <f t="shared" si="36"/>
        <v>0</v>
      </c>
      <c r="S14" s="101">
        <f t="shared" si="37"/>
        <v>0</v>
      </c>
      <c r="T14" s="102">
        <f t="shared" si="38"/>
        <v>4.32</v>
      </c>
      <c r="U14" s="103">
        <f t="shared" si="39"/>
        <v>0</v>
      </c>
      <c r="V14" s="104">
        <f t="shared" si="40"/>
        <v>23.11</v>
      </c>
      <c r="W14" s="70">
        <f t="shared" si="6"/>
        <v>81</v>
      </c>
      <c r="X14" s="43">
        <f t="shared" si="41"/>
        <v>94.8</v>
      </c>
      <c r="Y14" s="11">
        <f t="shared" si="42"/>
        <v>7290</v>
      </c>
      <c r="Z14" s="6">
        <f t="shared" si="43"/>
        <v>2.5049762007788838</v>
      </c>
      <c r="AA14" s="26">
        <f t="shared" si="44"/>
        <v>44.5</v>
      </c>
      <c r="AB14" s="11" t="e">
        <f>ROUND(AA14*#REF!,-1)</f>
        <v>#REF!</v>
      </c>
      <c r="AC14" s="7">
        <f t="shared" si="45"/>
        <v>0.92557334487234966</v>
      </c>
      <c r="AD14" s="27">
        <f t="shared" si="46"/>
        <v>33.4</v>
      </c>
      <c r="AE14" s="11" t="e">
        <f>ROUND(AD14*#REF!,-1)</f>
        <v>#REF!</v>
      </c>
      <c r="AF14" s="19">
        <f t="shared" si="47"/>
        <v>0.4452617914322804</v>
      </c>
      <c r="AG14" s="57"/>
      <c r="AH14" s="82" t="s">
        <v>54</v>
      </c>
      <c r="AI14" s="83">
        <f t="shared" si="61"/>
        <v>0</v>
      </c>
      <c r="AJ14" s="83">
        <f t="shared" si="61"/>
        <v>0</v>
      </c>
      <c r="AK14" s="83">
        <f t="shared" si="61"/>
        <v>0</v>
      </c>
      <c r="AL14" s="83">
        <f t="shared" si="61"/>
        <v>0</v>
      </c>
      <c r="AM14" s="83">
        <f t="shared" si="61"/>
        <v>0</v>
      </c>
      <c r="AN14" s="83">
        <f t="shared" si="61"/>
        <v>0</v>
      </c>
      <c r="AO14" s="83">
        <f t="shared" si="61"/>
        <v>0</v>
      </c>
      <c r="AP14" s="89">
        <f t="shared" si="49"/>
        <v>0</v>
      </c>
      <c r="AQ14" s="86">
        <f t="shared" si="50"/>
        <v>0</v>
      </c>
      <c r="AR14" s="64" t="s">
        <v>54</v>
      </c>
      <c r="AS14" s="65">
        <v>0</v>
      </c>
      <c r="AT14" s="65">
        <v>0</v>
      </c>
      <c r="AU14" s="65">
        <v>0</v>
      </c>
      <c r="AV14" s="65">
        <v>0</v>
      </c>
      <c r="AW14" s="65">
        <v>0</v>
      </c>
      <c r="AX14" s="65">
        <v>0</v>
      </c>
      <c r="AY14" s="65">
        <v>0</v>
      </c>
      <c r="AZ14" s="61">
        <f t="shared" si="51"/>
        <v>0</v>
      </c>
      <c r="BA14" s="9">
        <f t="shared" si="52"/>
        <v>0</v>
      </c>
      <c r="BB14" s="9">
        <f t="shared" si="53"/>
        <v>0</v>
      </c>
      <c r="BC14" s="68" t="s">
        <v>54</v>
      </c>
      <c r="BD14" s="69">
        <v>0</v>
      </c>
      <c r="BE14" s="69">
        <v>0</v>
      </c>
      <c r="BF14" s="69">
        <v>0</v>
      </c>
      <c r="BG14" s="69">
        <v>0</v>
      </c>
      <c r="BH14" s="69">
        <v>0</v>
      </c>
      <c r="BI14" s="69">
        <v>0</v>
      </c>
      <c r="BJ14" s="69">
        <v>0</v>
      </c>
      <c r="BK14" s="61">
        <f t="shared" si="54"/>
        <v>0</v>
      </c>
      <c r="BL14" s="9">
        <f t="shared" si="55"/>
        <v>0</v>
      </c>
      <c r="BM14" s="9">
        <f t="shared" si="56"/>
        <v>0</v>
      </c>
      <c r="BN14" s="78" t="s">
        <v>54</v>
      </c>
      <c r="BO14" s="79">
        <v>0</v>
      </c>
      <c r="BP14" s="79">
        <v>0</v>
      </c>
      <c r="BQ14" s="79">
        <v>0</v>
      </c>
      <c r="BR14" s="79">
        <v>0</v>
      </c>
      <c r="BS14" s="79">
        <v>0</v>
      </c>
      <c r="BT14" s="79">
        <v>0</v>
      </c>
      <c r="BU14" s="79">
        <v>0</v>
      </c>
      <c r="BV14" s="61">
        <f t="shared" si="57"/>
        <v>0</v>
      </c>
      <c r="BW14" s="9">
        <f t="shared" si="58"/>
        <v>0</v>
      </c>
      <c r="BX14" s="9">
        <f t="shared" si="59"/>
        <v>0</v>
      </c>
      <c r="BY14" s="8">
        <v>0</v>
      </c>
      <c r="BZ14" s="9">
        <f t="shared" si="32"/>
        <v>0</v>
      </c>
      <c r="CA14" s="9">
        <f t="shared" si="33"/>
        <v>0</v>
      </c>
      <c r="CB14" s="8">
        <v>0</v>
      </c>
      <c r="CC14" s="9">
        <f t="shared" si="34"/>
        <v>0</v>
      </c>
      <c r="CD14" s="9">
        <f t="shared" si="35"/>
        <v>0</v>
      </c>
      <c r="CE14" s="10">
        <v>1</v>
      </c>
    </row>
    <row r="15" spans="1:83" s="10" customFormat="1" ht="58.5" customHeight="1">
      <c r="A15" s="10" t="s">
        <v>66</v>
      </c>
      <c r="B15" s="33"/>
      <c r="C15" s="130" t="s">
        <v>524</v>
      </c>
      <c r="D15" s="20" t="s">
        <v>2193</v>
      </c>
      <c r="E15" s="20" t="s">
        <v>2188</v>
      </c>
      <c r="F15" s="20" t="s">
        <v>1668</v>
      </c>
      <c r="G15" s="96">
        <f t="shared" si="0"/>
        <v>16.190000000000001</v>
      </c>
      <c r="H15" s="110">
        <f>SUMIF(цены!A:A,C15,цены!B:B)</f>
        <v>24.9</v>
      </c>
      <c r="I15" s="113">
        <f>SUMIF(наличие!H:H,C15,наличие!D:D)</f>
        <v>22</v>
      </c>
      <c r="J15" s="32" t="s">
        <v>54</v>
      </c>
      <c r="K15" s="35">
        <v>0</v>
      </c>
      <c r="L15" s="35">
        <v>0</v>
      </c>
      <c r="M15" s="99">
        <v>5</v>
      </c>
      <c r="N15" s="99">
        <v>3</v>
      </c>
      <c r="O15" s="99">
        <v>6</v>
      </c>
      <c r="P15" s="99">
        <v>3</v>
      </c>
      <c r="Q15" s="99">
        <v>0</v>
      </c>
      <c r="R15" s="36">
        <f t="shared" si="36"/>
        <v>17</v>
      </c>
      <c r="S15" s="92">
        <f t="shared" ref="S15:S20" si="62">G15*R15</f>
        <v>275.23</v>
      </c>
      <c r="T15" s="42">
        <f t="shared" si="38"/>
        <v>3.93</v>
      </c>
      <c r="U15" s="24">
        <f t="shared" ref="U15:U20" si="63">R15*T15</f>
        <v>66.81</v>
      </c>
      <c r="V15" s="25">
        <f t="shared" ref="V15:V20" si="64">G15+T15</f>
        <v>20.12</v>
      </c>
      <c r="W15" s="70">
        <f t="shared" si="6"/>
        <v>70</v>
      </c>
      <c r="X15" s="43">
        <f t="shared" ref="X15:X20" si="65">ROUND(V15*4.1,1)</f>
        <v>82.5</v>
      </c>
      <c r="Y15" s="11">
        <f t="shared" ref="Y15:Y20" si="66">ROUND(W15*$Y$2,-1)</f>
        <v>6300</v>
      </c>
      <c r="Z15" s="6">
        <f t="shared" ref="Z15:Z20" si="67">(W15-V15)/V15</f>
        <v>2.4791252485089461</v>
      </c>
      <c r="AA15" s="26">
        <f t="shared" ref="AA15:AA20" si="68">ROUND(W15/1.82,1)</f>
        <v>38.5</v>
      </c>
      <c r="AB15" s="11" t="e">
        <f>ROUND(AA15*#REF!,-1)</f>
        <v>#REF!</v>
      </c>
      <c r="AC15" s="7">
        <f t="shared" ref="AC15:AC20" si="69">(AA15-V15)/V15</f>
        <v>0.91351888667992043</v>
      </c>
      <c r="AD15" s="27">
        <f t="shared" ref="AD15:AD20" si="70">ROUND(AA15*0.75,1)</f>
        <v>28.9</v>
      </c>
      <c r="AE15" s="11" t="e">
        <f>ROUND(AD15*#REF!,-1)</f>
        <v>#REF!</v>
      </c>
      <c r="AF15" s="19">
        <f t="shared" ref="AF15:AF20" si="71">(AD15-V15)/V15</f>
        <v>0.43638170974155055</v>
      </c>
      <c r="AG15" s="57"/>
      <c r="AH15" s="82" t="s">
        <v>54</v>
      </c>
      <c r="AI15" s="83">
        <f t="shared" ref="AI15:AI20" si="72">K15-AS15-BD15-BO15</f>
        <v>0</v>
      </c>
      <c r="AJ15" s="83">
        <f t="shared" ref="AJ15:AJ20" si="73">L15-AT15-BE15-BP15</f>
        <v>0</v>
      </c>
      <c r="AK15" s="83">
        <f t="shared" ref="AK15:AK20" si="74">M15-AU15-BF15-BQ15</f>
        <v>2</v>
      </c>
      <c r="AL15" s="83">
        <f>N15-AV15-BG15-BR15+4</f>
        <v>4</v>
      </c>
      <c r="AM15" s="83">
        <f>O15-AW15-BH15-BS15+2</f>
        <v>4</v>
      </c>
      <c r="AN15" s="83">
        <f t="shared" ref="AN15:AN20" si="75">P15-AX15-BI15-BT15</f>
        <v>0</v>
      </c>
      <c r="AO15" s="83">
        <f>Q15-AY15-BJ15-BU15+3</f>
        <v>3</v>
      </c>
      <c r="AP15" s="89">
        <f t="shared" ref="AP15:AP20" si="76">SUM(AH15:AO15)</f>
        <v>13</v>
      </c>
      <c r="AQ15" s="86">
        <f t="shared" ref="AQ15:AQ20" si="77">AP15*G15</f>
        <v>210.47000000000003</v>
      </c>
      <c r="AR15" s="64" t="s">
        <v>54</v>
      </c>
      <c r="AS15" s="65">
        <v>0</v>
      </c>
      <c r="AT15" s="65">
        <v>0</v>
      </c>
      <c r="AU15" s="65">
        <v>3</v>
      </c>
      <c r="AV15" s="65">
        <v>3</v>
      </c>
      <c r="AW15" s="65">
        <v>4</v>
      </c>
      <c r="AX15" s="65">
        <v>3</v>
      </c>
      <c r="AY15" s="65">
        <v>0</v>
      </c>
      <c r="AZ15" s="61">
        <f t="shared" ref="AZ15:AZ20" si="78">SUM(AR15:AY15)</f>
        <v>13</v>
      </c>
      <c r="BA15" s="9">
        <f t="shared" ref="BA15:BA20" si="79">AZ15*AA15*0.75*0.95</f>
        <v>356.60624999999999</v>
      </c>
      <c r="BB15" s="9">
        <f t="shared" ref="BB15:BB20" si="80">AZ15*G15</f>
        <v>210.47000000000003</v>
      </c>
      <c r="BC15" s="68" t="s">
        <v>54</v>
      </c>
      <c r="BD15" s="69">
        <v>0</v>
      </c>
      <c r="BE15" s="69">
        <v>0</v>
      </c>
      <c r="BF15" s="69">
        <v>0</v>
      </c>
      <c r="BG15" s="69">
        <v>0</v>
      </c>
      <c r="BH15" s="69">
        <v>0</v>
      </c>
      <c r="BI15" s="69">
        <v>0</v>
      </c>
      <c r="BJ15" s="69">
        <v>0</v>
      </c>
      <c r="BK15" s="61">
        <f t="shared" ref="BK15:BK20" si="81">SUM(BC15:BJ15)</f>
        <v>0</v>
      </c>
      <c r="BL15" s="9">
        <f t="shared" ref="BL15:BL20" si="82">BK15*W15*0.4227</f>
        <v>0</v>
      </c>
      <c r="BM15" s="9">
        <f t="shared" ref="BM15:BM20" si="83">BK15*G15</f>
        <v>0</v>
      </c>
      <c r="BN15" s="78" t="s">
        <v>54</v>
      </c>
      <c r="BO15" s="79">
        <v>0</v>
      </c>
      <c r="BP15" s="79">
        <v>0</v>
      </c>
      <c r="BQ15" s="79">
        <v>0</v>
      </c>
      <c r="BR15" s="79">
        <v>0</v>
      </c>
      <c r="BS15" s="79">
        <v>0</v>
      </c>
      <c r="BT15" s="79">
        <v>0</v>
      </c>
      <c r="BU15" s="79">
        <v>0</v>
      </c>
      <c r="BV15" s="61">
        <f t="shared" si="57"/>
        <v>0</v>
      </c>
      <c r="BW15" s="9">
        <f t="shared" si="58"/>
        <v>0</v>
      </c>
      <c r="BX15" s="9">
        <f t="shared" si="59"/>
        <v>0</v>
      </c>
      <c r="BY15" s="8">
        <v>0</v>
      </c>
      <c r="BZ15" s="9">
        <f t="shared" si="32"/>
        <v>0</v>
      </c>
      <c r="CA15" s="9">
        <f t="shared" si="33"/>
        <v>0</v>
      </c>
      <c r="CB15" s="8">
        <v>0</v>
      </c>
      <c r="CC15" s="9">
        <f t="shared" si="34"/>
        <v>0</v>
      </c>
      <c r="CD15" s="9">
        <f t="shared" si="35"/>
        <v>0</v>
      </c>
      <c r="CE15" s="10">
        <v>1</v>
      </c>
    </row>
    <row r="16" spans="1:83" s="10" customFormat="1" ht="58.5" customHeight="1">
      <c r="A16" s="10" t="s">
        <v>66</v>
      </c>
      <c r="B16" s="33"/>
      <c r="C16" s="130" t="s">
        <v>524</v>
      </c>
      <c r="D16" s="20" t="s">
        <v>2186</v>
      </c>
      <c r="E16" s="20" t="s">
        <v>2188</v>
      </c>
      <c r="F16" s="20" t="s">
        <v>1668</v>
      </c>
      <c r="G16" s="96">
        <f t="shared" si="0"/>
        <v>16.190000000000001</v>
      </c>
      <c r="H16" s="110">
        <f>SUMIF(цены!A:A,C16,цены!B:B)</f>
        <v>24.9</v>
      </c>
      <c r="I16" s="113">
        <f>SUMIF(наличие!H:H,C16,наличие!D:D)</f>
        <v>22</v>
      </c>
      <c r="J16" s="32" t="s">
        <v>54</v>
      </c>
      <c r="K16" s="35">
        <v>0</v>
      </c>
      <c r="L16" s="35">
        <v>0</v>
      </c>
      <c r="M16" s="99">
        <v>0</v>
      </c>
      <c r="N16" s="99">
        <v>0</v>
      </c>
      <c r="O16" s="99">
        <v>0</v>
      </c>
      <c r="P16" s="99">
        <v>0</v>
      </c>
      <c r="Q16" s="99">
        <v>0</v>
      </c>
      <c r="R16" s="36">
        <f t="shared" si="36"/>
        <v>0</v>
      </c>
      <c r="S16" s="92">
        <f t="shared" si="62"/>
        <v>0</v>
      </c>
      <c r="T16" s="42">
        <f t="shared" si="38"/>
        <v>3.93</v>
      </c>
      <c r="U16" s="24">
        <f t="shared" si="63"/>
        <v>0</v>
      </c>
      <c r="V16" s="25">
        <f t="shared" si="64"/>
        <v>20.12</v>
      </c>
      <c r="W16" s="70">
        <f t="shared" si="6"/>
        <v>70</v>
      </c>
      <c r="X16" s="43">
        <f t="shared" si="65"/>
        <v>82.5</v>
      </c>
      <c r="Y16" s="11">
        <f t="shared" si="66"/>
        <v>6300</v>
      </c>
      <c r="Z16" s="6">
        <f t="shared" si="67"/>
        <v>2.4791252485089461</v>
      </c>
      <c r="AA16" s="26">
        <f t="shared" si="68"/>
        <v>38.5</v>
      </c>
      <c r="AB16" s="11" t="e">
        <f>ROUND(AA16*#REF!,-1)</f>
        <v>#REF!</v>
      </c>
      <c r="AC16" s="7">
        <f t="shared" si="69"/>
        <v>0.91351888667992043</v>
      </c>
      <c r="AD16" s="27">
        <f t="shared" si="70"/>
        <v>28.9</v>
      </c>
      <c r="AE16" s="11" t="e">
        <f>ROUND(AD16*#REF!,-1)</f>
        <v>#REF!</v>
      </c>
      <c r="AF16" s="19">
        <f t="shared" si="71"/>
        <v>0.43638170974155055</v>
      </c>
      <c r="AG16" s="57"/>
      <c r="AH16" s="82" t="s">
        <v>54</v>
      </c>
      <c r="AI16" s="83">
        <f t="shared" si="72"/>
        <v>0</v>
      </c>
      <c r="AJ16" s="83">
        <f t="shared" si="73"/>
        <v>0</v>
      </c>
      <c r="AK16" s="83">
        <f t="shared" si="74"/>
        <v>0</v>
      </c>
      <c r="AL16" s="83">
        <f t="shared" ref="AL16:AL20" si="84">N16-AV16-BG16-BR16</f>
        <v>0</v>
      </c>
      <c r="AM16" s="83">
        <f t="shared" ref="AM16:AM20" si="85">O16-AW16-BH16-BS16</f>
        <v>0</v>
      </c>
      <c r="AN16" s="83">
        <f t="shared" si="75"/>
        <v>0</v>
      </c>
      <c r="AO16" s="83">
        <f t="shared" ref="AO16:AO20" si="86">Q16-AY16-BJ16-BU16</f>
        <v>0</v>
      </c>
      <c r="AP16" s="89">
        <f t="shared" si="76"/>
        <v>0</v>
      </c>
      <c r="AQ16" s="86">
        <f t="shared" si="77"/>
        <v>0</v>
      </c>
      <c r="AR16" s="64" t="s">
        <v>54</v>
      </c>
      <c r="AS16" s="65">
        <v>0</v>
      </c>
      <c r="AT16" s="65">
        <v>0</v>
      </c>
      <c r="AU16" s="65">
        <v>0</v>
      </c>
      <c r="AV16" s="65">
        <v>0</v>
      </c>
      <c r="AW16" s="65">
        <v>0</v>
      </c>
      <c r="AX16" s="65">
        <v>0</v>
      </c>
      <c r="AY16" s="65">
        <v>0</v>
      </c>
      <c r="AZ16" s="61">
        <f t="shared" si="78"/>
        <v>0</v>
      </c>
      <c r="BA16" s="9">
        <f t="shared" si="79"/>
        <v>0</v>
      </c>
      <c r="BB16" s="9">
        <f t="shared" si="80"/>
        <v>0</v>
      </c>
      <c r="BC16" s="68" t="s">
        <v>54</v>
      </c>
      <c r="BD16" s="69">
        <v>0</v>
      </c>
      <c r="BE16" s="69">
        <v>0</v>
      </c>
      <c r="BF16" s="69">
        <v>0</v>
      </c>
      <c r="BG16" s="69">
        <v>0</v>
      </c>
      <c r="BH16" s="69">
        <v>0</v>
      </c>
      <c r="BI16" s="69">
        <v>0</v>
      </c>
      <c r="BJ16" s="69">
        <v>0</v>
      </c>
      <c r="BK16" s="61">
        <f t="shared" si="81"/>
        <v>0</v>
      </c>
      <c r="BL16" s="9">
        <f t="shared" si="82"/>
        <v>0</v>
      </c>
      <c r="BM16" s="9">
        <f t="shared" si="83"/>
        <v>0</v>
      </c>
      <c r="BN16" s="78" t="s">
        <v>54</v>
      </c>
      <c r="BO16" s="79">
        <v>0</v>
      </c>
      <c r="BP16" s="79">
        <v>0</v>
      </c>
      <c r="BQ16" s="79">
        <v>0</v>
      </c>
      <c r="BR16" s="79">
        <v>0</v>
      </c>
      <c r="BS16" s="79">
        <v>0</v>
      </c>
      <c r="BT16" s="79">
        <v>0</v>
      </c>
      <c r="BU16" s="79">
        <v>0</v>
      </c>
      <c r="BV16" s="61">
        <f t="shared" si="57"/>
        <v>0</v>
      </c>
      <c r="BW16" s="9">
        <f t="shared" si="58"/>
        <v>0</v>
      </c>
      <c r="BX16" s="9">
        <f t="shared" si="59"/>
        <v>0</v>
      </c>
      <c r="BY16" s="8">
        <v>0</v>
      </c>
      <c r="BZ16" s="9">
        <f t="shared" si="32"/>
        <v>0</v>
      </c>
      <c r="CA16" s="9">
        <f t="shared" si="33"/>
        <v>0</v>
      </c>
      <c r="CB16" s="8">
        <v>0</v>
      </c>
      <c r="CC16" s="9">
        <f t="shared" si="34"/>
        <v>0</v>
      </c>
      <c r="CD16" s="9">
        <f t="shared" si="35"/>
        <v>0</v>
      </c>
      <c r="CE16" s="10">
        <v>1</v>
      </c>
    </row>
    <row r="17" spans="1:83" s="10" customFormat="1" ht="58.5" customHeight="1">
      <c r="A17" s="10" t="s">
        <v>66</v>
      </c>
      <c r="B17" s="33"/>
      <c r="C17" s="130" t="s">
        <v>524</v>
      </c>
      <c r="D17" s="20" t="s">
        <v>2189</v>
      </c>
      <c r="E17" s="20" t="s">
        <v>2188</v>
      </c>
      <c r="F17" s="20" t="s">
        <v>1668</v>
      </c>
      <c r="G17" s="96">
        <f t="shared" si="0"/>
        <v>16.190000000000001</v>
      </c>
      <c r="H17" s="110">
        <f>SUMIF(цены!A:A,C17,цены!B:B)</f>
        <v>24.9</v>
      </c>
      <c r="I17" s="113">
        <f>SUMIF(наличие!H:H,C17,наличие!D:D)</f>
        <v>22</v>
      </c>
      <c r="J17" s="32" t="s">
        <v>54</v>
      </c>
      <c r="K17" s="35">
        <v>0</v>
      </c>
      <c r="L17" s="35">
        <v>0</v>
      </c>
      <c r="M17" s="99">
        <v>5</v>
      </c>
      <c r="N17" s="99">
        <v>6</v>
      </c>
      <c r="O17" s="99">
        <v>7</v>
      </c>
      <c r="P17" s="99">
        <v>4</v>
      </c>
      <c r="Q17" s="99">
        <v>0</v>
      </c>
      <c r="R17" s="36">
        <f t="shared" si="36"/>
        <v>22</v>
      </c>
      <c r="S17" s="92">
        <f t="shared" si="62"/>
        <v>356.18</v>
      </c>
      <c r="T17" s="42">
        <f t="shared" si="38"/>
        <v>3.93</v>
      </c>
      <c r="U17" s="24">
        <f t="shared" si="63"/>
        <v>86.460000000000008</v>
      </c>
      <c r="V17" s="25">
        <f t="shared" si="64"/>
        <v>20.12</v>
      </c>
      <c r="W17" s="70">
        <f t="shared" si="6"/>
        <v>70</v>
      </c>
      <c r="X17" s="43">
        <f t="shared" si="65"/>
        <v>82.5</v>
      </c>
      <c r="Y17" s="11">
        <f t="shared" si="66"/>
        <v>6300</v>
      </c>
      <c r="Z17" s="6">
        <f t="shared" si="67"/>
        <v>2.4791252485089461</v>
      </c>
      <c r="AA17" s="26">
        <f t="shared" si="68"/>
        <v>38.5</v>
      </c>
      <c r="AB17" s="11" t="e">
        <f>ROUND(AA17*#REF!,-1)</f>
        <v>#REF!</v>
      </c>
      <c r="AC17" s="7">
        <f t="shared" si="69"/>
        <v>0.91351888667992043</v>
      </c>
      <c r="AD17" s="27">
        <f t="shared" si="70"/>
        <v>28.9</v>
      </c>
      <c r="AE17" s="11" t="e">
        <f>ROUND(AD17*#REF!,-1)</f>
        <v>#REF!</v>
      </c>
      <c r="AF17" s="19">
        <f t="shared" si="71"/>
        <v>0.43638170974155055</v>
      </c>
      <c r="AG17" s="57"/>
      <c r="AH17" s="82" t="s">
        <v>54</v>
      </c>
      <c r="AI17" s="83">
        <f t="shared" si="72"/>
        <v>0</v>
      </c>
      <c r="AJ17" s="83">
        <f t="shared" si="73"/>
        <v>0</v>
      </c>
      <c r="AK17" s="83">
        <f t="shared" si="74"/>
        <v>2</v>
      </c>
      <c r="AL17" s="83">
        <f t="shared" si="84"/>
        <v>3</v>
      </c>
      <c r="AM17" s="83">
        <f t="shared" si="85"/>
        <v>3</v>
      </c>
      <c r="AN17" s="83">
        <f t="shared" si="75"/>
        <v>1</v>
      </c>
      <c r="AO17" s="83">
        <f t="shared" si="86"/>
        <v>0</v>
      </c>
      <c r="AP17" s="89">
        <f t="shared" si="76"/>
        <v>9</v>
      </c>
      <c r="AQ17" s="86">
        <f t="shared" si="77"/>
        <v>145.71</v>
      </c>
      <c r="AR17" s="64" t="s">
        <v>54</v>
      </c>
      <c r="AS17" s="65">
        <v>0</v>
      </c>
      <c r="AT17" s="65">
        <v>0</v>
      </c>
      <c r="AU17" s="65">
        <v>3</v>
      </c>
      <c r="AV17" s="65">
        <v>3</v>
      </c>
      <c r="AW17" s="65">
        <v>4</v>
      </c>
      <c r="AX17" s="65">
        <v>3</v>
      </c>
      <c r="AY17" s="65">
        <v>0</v>
      </c>
      <c r="AZ17" s="61">
        <f t="shared" si="78"/>
        <v>13</v>
      </c>
      <c r="BA17" s="9">
        <f t="shared" si="79"/>
        <v>356.60624999999999</v>
      </c>
      <c r="BB17" s="9">
        <f t="shared" si="80"/>
        <v>210.47000000000003</v>
      </c>
      <c r="BC17" s="68" t="s">
        <v>54</v>
      </c>
      <c r="BD17" s="69">
        <v>0</v>
      </c>
      <c r="BE17" s="69">
        <v>0</v>
      </c>
      <c r="BF17" s="69">
        <v>0</v>
      </c>
      <c r="BG17" s="69">
        <v>0</v>
      </c>
      <c r="BH17" s="69">
        <v>0</v>
      </c>
      <c r="BI17" s="69">
        <v>0</v>
      </c>
      <c r="BJ17" s="69">
        <v>0</v>
      </c>
      <c r="BK17" s="61">
        <f t="shared" si="81"/>
        <v>0</v>
      </c>
      <c r="BL17" s="9">
        <f t="shared" si="82"/>
        <v>0</v>
      </c>
      <c r="BM17" s="9">
        <f t="shared" si="83"/>
        <v>0</v>
      </c>
      <c r="BN17" s="78" t="s">
        <v>54</v>
      </c>
      <c r="BO17" s="79">
        <v>0</v>
      </c>
      <c r="BP17" s="79">
        <v>0</v>
      </c>
      <c r="BQ17" s="79">
        <v>0</v>
      </c>
      <c r="BR17" s="79">
        <v>0</v>
      </c>
      <c r="BS17" s="79">
        <v>0</v>
      </c>
      <c r="BT17" s="79">
        <v>0</v>
      </c>
      <c r="BU17" s="79">
        <v>0</v>
      </c>
      <c r="BV17" s="61">
        <f t="shared" si="57"/>
        <v>0</v>
      </c>
      <c r="BW17" s="9">
        <f t="shared" si="58"/>
        <v>0</v>
      </c>
      <c r="BX17" s="9">
        <f t="shared" si="59"/>
        <v>0</v>
      </c>
      <c r="BY17" s="8">
        <v>0</v>
      </c>
      <c r="BZ17" s="9">
        <f t="shared" si="32"/>
        <v>0</v>
      </c>
      <c r="CA17" s="9">
        <f t="shared" si="33"/>
        <v>0</v>
      </c>
      <c r="CB17" s="8">
        <v>0</v>
      </c>
      <c r="CC17" s="9">
        <f t="shared" si="34"/>
        <v>0</v>
      </c>
      <c r="CD17" s="9">
        <f t="shared" si="35"/>
        <v>0</v>
      </c>
      <c r="CE17" s="10">
        <v>1</v>
      </c>
    </row>
    <row r="18" spans="1:83" s="10" customFormat="1" ht="58.5" customHeight="1">
      <c r="A18" s="10" t="s">
        <v>66</v>
      </c>
      <c r="B18" s="94"/>
      <c r="C18" s="129" t="s">
        <v>441</v>
      </c>
      <c r="D18" s="20" t="s">
        <v>2191</v>
      </c>
      <c r="E18" s="95" t="s">
        <v>1672</v>
      </c>
      <c r="F18" s="95" t="s">
        <v>1668</v>
      </c>
      <c r="G18" s="96">
        <f t="shared" si="0"/>
        <v>14.89</v>
      </c>
      <c r="H18" s="97">
        <f>SUMIF(цены!A:A,C18,цены!B:B)</f>
        <v>22.9</v>
      </c>
      <c r="I18" s="113">
        <f>SUMIF(наличие!H:H,C18,наличие!D:D)</f>
        <v>51</v>
      </c>
      <c r="J18" s="98" t="s">
        <v>54</v>
      </c>
      <c r="K18" s="99">
        <v>0</v>
      </c>
      <c r="L18" s="99">
        <v>0</v>
      </c>
      <c r="M18" s="99">
        <v>0</v>
      </c>
      <c r="N18" s="99">
        <v>0</v>
      </c>
      <c r="O18" s="99">
        <v>4</v>
      </c>
      <c r="P18" s="99">
        <v>2</v>
      </c>
      <c r="Q18" s="99">
        <v>0</v>
      </c>
      <c r="R18" s="100">
        <f t="shared" si="36"/>
        <v>6</v>
      </c>
      <c r="S18" s="101">
        <f t="shared" si="62"/>
        <v>89.34</v>
      </c>
      <c r="T18" s="102">
        <f t="shared" si="38"/>
        <v>3.7349999999999999</v>
      </c>
      <c r="U18" s="103">
        <f t="shared" si="63"/>
        <v>22.41</v>
      </c>
      <c r="V18" s="104">
        <f t="shared" si="64"/>
        <v>18.625</v>
      </c>
      <c r="W18" s="70">
        <f t="shared" si="6"/>
        <v>65</v>
      </c>
      <c r="X18" s="43">
        <f t="shared" si="65"/>
        <v>76.400000000000006</v>
      </c>
      <c r="Y18" s="11">
        <f t="shared" si="66"/>
        <v>5850</v>
      </c>
      <c r="Z18" s="6">
        <f t="shared" si="67"/>
        <v>2.4899328859060401</v>
      </c>
      <c r="AA18" s="26">
        <f t="shared" si="68"/>
        <v>35.700000000000003</v>
      </c>
      <c r="AB18" s="11" t="e">
        <f>ROUND(AA18*#REF!,-1)</f>
        <v>#REF!</v>
      </c>
      <c r="AC18" s="7">
        <f t="shared" si="69"/>
        <v>0.91677852348993305</v>
      </c>
      <c r="AD18" s="27">
        <f t="shared" si="70"/>
        <v>26.8</v>
      </c>
      <c r="AE18" s="11" t="e">
        <f>ROUND(AD18*#REF!,-1)</f>
        <v>#REF!</v>
      </c>
      <c r="AF18" s="19">
        <f t="shared" si="71"/>
        <v>0.43892617449664434</v>
      </c>
      <c r="AG18" s="57"/>
      <c r="AH18" s="82" t="s">
        <v>54</v>
      </c>
      <c r="AI18" s="83">
        <f>K18-AS18-BD18-BO18+3</f>
        <v>3</v>
      </c>
      <c r="AJ18" s="83">
        <f>L18-AT18-BE18-BP18+5</f>
        <v>5</v>
      </c>
      <c r="AK18" s="83">
        <f>M18-AU18-BF18-BQ18+6</f>
        <v>6</v>
      </c>
      <c r="AL18" s="83">
        <f>N18-AV18-BG18-BR18+8</f>
        <v>8</v>
      </c>
      <c r="AM18" s="83">
        <f>O18-AW18-BH18-BS18+5</f>
        <v>9</v>
      </c>
      <c r="AN18" s="83">
        <f>P18-AX18-BI18-BT18+1</f>
        <v>3</v>
      </c>
      <c r="AO18" s="83">
        <f t="shared" ref="AN18:AO19" si="87">Q18-AY18-BJ18-BU18+2</f>
        <v>2</v>
      </c>
      <c r="AP18" s="89">
        <f t="shared" si="76"/>
        <v>36</v>
      </c>
      <c r="AQ18" s="86">
        <f t="shared" si="77"/>
        <v>536.04</v>
      </c>
      <c r="AR18" s="64" t="s">
        <v>54</v>
      </c>
      <c r="AS18" s="65">
        <v>0</v>
      </c>
      <c r="AT18" s="65">
        <v>0</v>
      </c>
      <c r="AU18" s="65">
        <v>0</v>
      </c>
      <c r="AV18" s="65">
        <v>0</v>
      </c>
      <c r="AW18" s="65">
        <v>0</v>
      </c>
      <c r="AX18" s="65">
        <v>0</v>
      </c>
      <c r="AY18" s="65">
        <v>0</v>
      </c>
      <c r="AZ18" s="61">
        <f t="shared" si="78"/>
        <v>0</v>
      </c>
      <c r="BA18" s="9">
        <f t="shared" si="79"/>
        <v>0</v>
      </c>
      <c r="BB18" s="9">
        <f t="shared" si="80"/>
        <v>0</v>
      </c>
      <c r="BC18" s="68" t="s">
        <v>54</v>
      </c>
      <c r="BD18" s="69">
        <v>0</v>
      </c>
      <c r="BE18" s="69">
        <v>0</v>
      </c>
      <c r="BF18" s="69">
        <v>0</v>
      </c>
      <c r="BG18" s="69">
        <v>0</v>
      </c>
      <c r="BH18" s="69">
        <v>0</v>
      </c>
      <c r="BI18" s="69">
        <v>0</v>
      </c>
      <c r="BJ18" s="69">
        <v>0</v>
      </c>
      <c r="BK18" s="61">
        <f t="shared" si="81"/>
        <v>0</v>
      </c>
      <c r="BL18" s="9">
        <f t="shared" si="82"/>
        <v>0</v>
      </c>
      <c r="BM18" s="9">
        <f t="shared" si="83"/>
        <v>0</v>
      </c>
      <c r="BN18" s="78" t="s">
        <v>54</v>
      </c>
      <c r="BO18" s="79">
        <v>0</v>
      </c>
      <c r="BP18" s="79">
        <v>0</v>
      </c>
      <c r="BQ18" s="79">
        <v>0</v>
      </c>
      <c r="BR18" s="79">
        <v>0</v>
      </c>
      <c r="BS18" s="79">
        <v>0</v>
      </c>
      <c r="BT18" s="79">
        <v>0</v>
      </c>
      <c r="BU18" s="79">
        <v>0</v>
      </c>
      <c r="BV18" s="61">
        <f t="shared" si="57"/>
        <v>0</v>
      </c>
      <c r="BW18" s="9">
        <f t="shared" si="58"/>
        <v>0</v>
      </c>
      <c r="BX18" s="9">
        <f t="shared" si="59"/>
        <v>0</v>
      </c>
      <c r="BY18" s="8">
        <v>0</v>
      </c>
      <c r="BZ18" s="9">
        <f t="shared" si="32"/>
        <v>0</v>
      </c>
      <c r="CA18" s="9">
        <f t="shared" si="33"/>
        <v>0</v>
      </c>
      <c r="CB18" s="8">
        <v>0</v>
      </c>
      <c r="CC18" s="9">
        <f t="shared" si="34"/>
        <v>0</v>
      </c>
      <c r="CD18" s="9">
        <f t="shared" si="35"/>
        <v>0</v>
      </c>
      <c r="CE18" s="10">
        <v>1</v>
      </c>
    </row>
    <row r="19" spans="1:83" s="10" customFormat="1" ht="58.5" customHeight="1">
      <c r="A19" s="10" t="s">
        <v>66</v>
      </c>
      <c r="B19" s="94"/>
      <c r="C19" s="129" t="s">
        <v>441</v>
      </c>
      <c r="D19" s="20" t="s">
        <v>2192</v>
      </c>
      <c r="E19" s="95" t="s">
        <v>1672</v>
      </c>
      <c r="F19" s="95" t="s">
        <v>1668</v>
      </c>
      <c r="G19" s="96">
        <f t="shared" si="0"/>
        <v>14.89</v>
      </c>
      <c r="H19" s="97">
        <f>SUMIF(цены!A:A,C19,цены!B:B)</f>
        <v>22.9</v>
      </c>
      <c r="I19" s="113">
        <f>SUMIF(наличие!H:H,C19,наличие!D:D)</f>
        <v>51</v>
      </c>
      <c r="J19" s="98" t="s">
        <v>54</v>
      </c>
      <c r="K19" s="99">
        <v>0</v>
      </c>
      <c r="L19" s="99">
        <v>0</v>
      </c>
      <c r="M19" s="99">
        <v>2</v>
      </c>
      <c r="N19" s="99">
        <v>4</v>
      </c>
      <c r="O19" s="99">
        <v>2</v>
      </c>
      <c r="P19" s="99">
        <v>2</v>
      </c>
      <c r="Q19" s="99">
        <v>0</v>
      </c>
      <c r="R19" s="100">
        <f t="shared" si="36"/>
        <v>10</v>
      </c>
      <c r="S19" s="101">
        <f t="shared" si="62"/>
        <v>148.9</v>
      </c>
      <c r="T19" s="102">
        <f t="shared" si="38"/>
        <v>3.7349999999999999</v>
      </c>
      <c r="U19" s="103">
        <f t="shared" si="63"/>
        <v>37.35</v>
      </c>
      <c r="V19" s="104">
        <f t="shared" si="64"/>
        <v>18.625</v>
      </c>
      <c r="W19" s="70">
        <f t="shared" si="6"/>
        <v>65</v>
      </c>
      <c r="X19" s="43">
        <f t="shared" si="65"/>
        <v>76.400000000000006</v>
      </c>
      <c r="Y19" s="11">
        <f t="shared" si="66"/>
        <v>5850</v>
      </c>
      <c r="Z19" s="6">
        <f t="shared" si="67"/>
        <v>2.4899328859060401</v>
      </c>
      <c r="AA19" s="26">
        <f t="shared" si="68"/>
        <v>35.700000000000003</v>
      </c>
      <c r="AB19" s="11" t="e">
        <f>ROUND(AA19*#REF!,-1)</f>
        <v>#REF!</v>
      </c>
      <c r="AC19" s="7">
        <f t="shared" si="69"/>
        <v>0.91677852348993305</v>
      </c>
      <c r="AD19" s="27">
        <f t="shared" si="70"/>
        <v>26.8</v>
      </c>
      <c r="AE19" s="11" t="e">
        <f>ROUND(AD19*#REF!,-1)</f>
        <v>#REF!</v>
      </c>
      <c r="AF19" s="19">
        <f t="shared" si="71"/>
        <v>0.43892617449664434</v>
      </c>
      <c r="AG19" s="57"/>
      <c r="AH19" s="82" t="s">
        <v>54</v>
      </c>
      <c r="AI19" s="83">
        <f>K19-AS19-BD19-BO19+1</f>
        <v>1</v>
      </c>
      <c r="AJ19" s="83">
        <f>L19-AT19-BE19-BP19+4</f>
        <v>4</v>
      </c>
      <c r="AK19" s="83">
        <f>M19-AU19-BF19-BQ19+3</f>
        <v>5</v>
      </c>
      <c r="AL19" s="83">
        <f>N19-AV19-BG19-BR19+2</f>
        <v>6</v>
      </c>
      <c r="AM19" s="83">
        <f>O19-AW19-BH19-BS19+8</f>
        <v>10</v>
      </c>
      <c r="AN19" s="83">
        <f t="shared" si="87"/>
        <v>4</v>
      </c>
      <c r="AO19" s="83">
        <f t="shared" si="87"/>
        <v>2</v>
      </c>
      <c r="AP19" s="89">
        <f t="shared" si="76"/>
        <v>32</v>
      </c>
      <c r="AQ19" s="86">
        <f t="shared" si="77"/>
        <v>476.48</v>
      </c>
      <c r="AR19" s="64" t="s">
        <v>54</v>
      </c>
      <c r="AS19" s="65">
        <v>0</v>
      </c>
      <c r="AT19" s="65">
        <v>0</v>
      </c>
      <c r="AU19" s="65">
        <v>0</v>
      </c>
      <c r="AV19" s="65">
        <v>0</v>
      </c>
      <c r="AW19" s="65">
        <v>0</v>
      </c>
      <c r="AX19" s="65">
        <v>0</v>
      </c>
      <c r="AY19" s="65">
        <v>0</v>
      </c>
      <c r="AZ19" s="61">
        <f t="shared" si="78"/>
        <v>0</v>
      </c>
      <c r="BA19" s="9">
        <f t="shared" si="79"/>
        <v>0</v>
      </c>
      <c r="BB19" s="9">
        <f t="shared" si="80"/>
        <v>0</v>
      </c>
      <c r="BC19" s="68" t="s">
        <v>54</v>
      </c>
      <c r="BD19" s="69">
        <v>0</v>
      </c>
      <c r="BE19" s="69">
        <v>0</v>
      </c>
      <c r="BF19" s="69">
        <v>0</v>
      </c>
      <c r="BG19" s="69">
        <v>0</v>
      </c>
      <c r="BH19" s="69">
        <v>0</v>
      </c>
      <c r="BI19" s="69">
        <v>0</v>
      </c>
      <c r="BJ19" s="69">
        <v>0</v>
      </c>
      <c r="BK19" s="61">
        <f t="shared" si="81"/>
        <v>0</v>
      </c>
      <c r="BL19" s="9">
        <f t="shared" si="82"/>
        <v>0</v>
      </c>
      <c r="BM19" s="9">
        <f t="shared" si="83"/>
        <v>0</v>
      </c>
      <c r="BN19" s="78" t="s">
        <v>54</v>
      </c>
      <c r="BO19" s="79">
        <v>0</v>
      </c>
      <c r="BP19" s="79">
        <v>0</v>
      </c>
      <c r="BQ19" s="79">
        <v>0</v>
      </c>
      <c r="BR19" s="79">
        <v>0</v>
      </c>
      <c r="BS19" s="79">
        <v>0</v>
      </c>
      <c r="BT19" s="79">
        <v>0</v>
      </c>
      <c r="BU19" s="79">
        <v>0</v>
      </c>
      <c r="BV19" s="61">
        <f t="shared" si="57"/>
        <v>0</v>
      </c>
      <c r="BW19" s="9">
        <f t="shared" si="58"/>
        <v>0</v>
      </c>
      <c r="BX19" s="9">
        <f t="shared" si="59"/>
        <v>0</v>
      </c>
      <c r="BY19" s="8">
        <v>0</v>
      </c>
      <c r="BZ19" s="9">
        <f t="shared" si="32"/>
        <v>0</v>
      </c>
      <c r="CA19" s="9">
        <f t="shared" si="33"/>
        <v>0</v>
      </c>
      <c r="CB19" s="8">
        <v>0</v>
      </c>
      <c r="CC19" s="9">
        <f t="shared" si="34"/>
        <v>0</v>
      </c>
      <c r="CD19" s="9">
        <f t="shared" si="35"/>
        <v>0</v>
      </c>
      <c r="CE19" s="10">
        <v>1</v>
      </c>
    </row>
    <row r="20" spans="1:83" s="10" customFormat="1" ht="58.5" customHeight="1">
      <c r="A20" s="10" t="s">
        <v>66</v>
      </c>
      <c r="B20" s="94"/>
      <c r="C20" s="129" t="s">
        <v>441</v>
      </c>
      <c r="D20" s="20" t="s">
        <v>2189</v>
      </c>
      <c r="E20" s="95" t="s">
        <v>1672</v>
      </c>
      <c r="F20" s="95" t="s">
        <v>1668</v>
      </c>
      <c r="G20" s="96">
        <f t="shared" si="0"/>
        <v>14.89</v>
      </c>
      <c r="H20" s="97">
        <f>SUMIF(цены!A:A,C20,цены!B:B)</f>
        <v>22.9</v>
      </c>
      <c r="I20" s="113">
        <f>SUMIF(наличие!H:H,C20,наличие!D:D)</f>
        <v>51</v>
      </c>
      <c r="J20" s="98" t="s">
        <v>54</v>
      </c>
      <c r="K20" s="99">
        <v>0</v>
      </c>
      <c r="L20" s="99">
        <v>4</v>
      </c>
      <c r="M20" s="99">
        <v>14</v>
      </c>
      <c r="N20" s="99">
        <v>12</v>
      </c>
      <c r="O20" s="99">
        <v>18</v>
      </c>
      <c r="P20" s="99">
        <v>10</v>
      </c>
      <c r="Q20" s="99">
        <v>5</v>
      </c>
      <c r="R20" s="100">
        <f t="shared" si="36"/>
        <v>63</v>
      </c>
      <c r="S20" s="101">
        <f t="shared" si="62"/>
        <v>938.07</v>
      </c>
      <c r="T20" s="102">
        <f t="shared" si="38"/>
        <v>3.7349999999999999</v>
      </c>
      <c r="U20" s="103">
        <f t="shared" si="63"/>
        <v>235.30499999999998</v>
      </c>
      <c r="V20" s="104">
        <f t="shared" si="64"/>
        <v>18.625</v>
      </c>
      <c r="W20" s="70">
        <f t="shared" si="6"/>
        <v>65</v>
      </c>
      <c r="X20" s="43">
        <f t="shared" si="65"/>
        <v>76.400000000000006</v>
      </c>
      <c r="Y20" s="11">
        <f t="shared" si="66"/>
        <v>5850</v>
      </c>
      <c r="Z20" s="6">
        <f t="shared" si="67"/>
        <v>2.4899328859060401</v>
      </c>
      <c r="AA20" s="26">
        <f t="shared" si="68"/>
        <v>35.700000000000003</v>
      </c>
      <c r="AB20" s="11" t="e">
        <f>ROUND(AA20*#REF!,-1)</f>
        <v>#REF!</v>
      </c>
      <c r="AC20" s="7">
        <f t="shared" si="69"/>
        <v>0.91677852348993305</v>
      </c>
      <c r="AD20" s="27">
        <f t="shared" si="70"/>
        <v>26.8</v>
      </c>
      <c r="AE20" s="11" t="e">
        <f>ROUND(AD20*#REF!,-1)</f>
        <v>#REF!</v>
      </c>
      <c r="AF20" s="19">
        <f t="shared" si="71"/>
        <v>0.43892617449664434</v>
      </c>
      <c r="AG20" s="57"/>
      <c r="AH20" s="82" t="s">
        <v>54</v>
      </c>
      <c r="AI20" s="83">
        <f t="shared" si="72"/>
        <v>0</v>
      </c>
      <c r="AJ20" s="83">
        <f t="shared" si="73"/>
        <v>2</v>
      </c>
      <c r="AK20" s="83">
        <f t="shared" si="74"/>
        <v>5</v>
      </c>
      <c r="AL20" s="83">
        <f t="shared" si="84"/>
        <v>5</v>
      </c>
      <c r="AM20" s="83">
        <f t="shared" si="85"/>
        <v>8</v>
      </c>
      <c r="AN20" s="83">
        <f t="shared" si="75"/>
        <v>3</v>
      </c>
      <c r="AO20" s="83">
        <f t="shared" si="86"/>
        <v>3</v>
      </c>
      <c r="AP20" s="89">
        <f t="shared" si="76"/>
        <v>26</v>
      </c>
      <c r="AQ20" s="86">
        <f t="shared" si="77"/>
        <v>387.14</v>
      </c>
      <c r="AR20" s="64" t="s">
        <v>54</v>
      </c>
      <c r="AS20" s="65">
        <v>0</v>
      </c>
      <c r="AT20" s="65">
        <v>0</v>
      </c>
      <c r="AU20" s="65">
        <v>5</v>
      </c>
      <c r="AV20" s="65">
        <v>5</v>
      </c>
      <c r="AW20" s="65">
        <v>6</v>
      </c>
      <c r="AX20" s="65">
        <v>5</v>
      </c>
      <c r="AY20" s="65">
        <v>0</v>
      </c>
      <c r="AZ20" s="61">
        <f t="shared" si="78"/>
        <v>21</v>
      </c>
      <c r="BA20" s="9">
        <f t="shared" si="79"/>
        <v>534.16125000000011</v>
      </c>
      <c r="BB20" s="9">
        <f t="shared" si="80"/>
        <v>312.69</v>
      </c>
      <c r="BC20" s="68" t="s">
        <v>54</v>
      </c>
      <c r="BD20" s="69">
        <v>0</v>
      </c>
      <c r="BE20" s="69">
        <v>1</v>
      </c>
      <c r="BF20" s="69">
        <v>2</v>
      </c>
      <c r="BG20" s="69">
        <v>1</v>
      </c>
      <c r="BH20" s="69">
        <v>2</v>
      </c>
      <c r="BI20" s="69">
        <v>1</v>
      </c>
      <c r="BJ20" s="69">
        <v>1</v>
      </c>
      <c r="BK20" s="61">
        <f t="shared" si="81"/>
        <v>8</v>
      </c>
      <c r="BL20" s="9">
        <f t="shared" si="82"/>
        <v>219.804</v>
      </c>
      <c r="BM20" s="9">
        <f t="shared" si="83"/>
        <v>119.12</v>
      </c>
      <c r="BN20" s="78" t="s">
        <v>54</v>
      </c>
      <c r="BO20" s="79">
        <v>0</v>
      </c>
      <c r="BP20" s="79">
        <v>1</v>
      </c>
      <c r="BQ20" s="79">
        <v>2</v>
      </c>
      <c r="BR20" s="79">
        <v>1</v>
      </c>
      <c r="BS20" s="79">
        <v>2</v>
      </c>
      <c r="BT20" s="79">
        <v>1</v>
      </c>
      <c r="BU20" s="79">
        <v>1</v>
      </c>
      <c r="BV20" s="61">
        <f t="shared" si="57"/>
        <v>8</v>
      </c>
      <c r="BW20" s="9">
        <f t="shared" si="58"/>
        <v>322.39999999999998</v>
      </c>
      <c r="BX20" s="9">
        <f t="shared" si="59"/>
        <v>119.12</v>
      </c>
      <c r="BY20" s="8">
        <v>0</v>
      </c>
      <c r="BZ20" s="9">
        <f t="shared" si="32"/>
        <v>0</v>
      </c>
      <c r="CA20" s="9">
        <f t="shared" si="33"/>
        <v>0</v>
      </c>
      <c r="CB20" s="8">
        <v>0</v>
      </c>
      <c r="CC20" s="9">
        <f t="shared" si="34"/>
        <v>0</v>
      </c>
      <c r="CD20" s="9">
        <f t="shared" si="35"/>
        <v>0</v>
      </c>
      <c r="CE20" s="10">
        <v>1</v>
      </c>
    </row>
    <row r="21" spans="1:83" s="10" customFormat="1" ht="58.5" customHeight="1">
      <c r="A21" s="10" t="s">
        <v>66</v>
      </c>
      <c r="B21" s="94"/>
      <c r="C21" s="129" t="s">
        <v>441</v>
      </c>
      <c r="D21" s="20" t="s">
        <v>2193</v>
      </c>
      <c r="E21" s="95" t="s">
        <v>1672</v>
      </c>
      <c r="F21" s="95" t="s">
        <v>1668</v>
      </c>
      <c r="G21" s="96">
        <f t="shared" si="0"/>
        <v>14.89</v>
      </c>
      <c r="H21" s="97">
        <f>SUMIF(цены!A:A,C21,цены!B:B)</f>
        <v>22.9</v>
      </c>
      <c r="I21" s="113">
        <f>SUMIF(наличие!H:H,C21,наличие!D:D)</f>
        <v>51</v>
      </c>
      <c r="J21" s="98" t="s">
        <v>54</v>
      </c>
      <c r="K21" s="99">
        <v>0</v>
      </c>
      <c r="L21" s="99">
        <v>4</v>
      </c>
      <c r="M21" s="99">
        <v>14</v>
      </c>
      <c r="N21" s="99">
        <v>12</v>
      </c>
      <c r="O21" s="99">
        <v>18</v>
      </c>
      <c r="P21" s="99">
        <v>10</v>
      </c>
      <c r="Q21" s="99">
        <v>5</v>
      </c>
      <c r="R21" s="100">
        <f t="shared" si="36"/>
        <v>63</v>
      </c>
      <c r="S21" s="101">
        <f t="shared" ref="S21:S38" si="88">G21*R21</f>
        <v>938.07</v>
      </c>
      <c r="T21" s="102">
        <f t="shared" si="38"/>
        <v>3.7349999999999999</v>
      </c>
      <c r="U21" s="103">
        <f t="shared" ref="U21:U40" si="89">R21*T21</f>
        <v>235.30499999999998</v>
      </c>
      <c r="V21" s="104">
        <f t="shared" ref="V21:V38" si="90">G21+T21</f>
        <v>18.625</v>
      </c>
      <c r="W21" s="70">
        <f t="shared" si="6"/>
        <v>65</v>
      </c>
      <c r="X21" s="43">
        <f t="shared" ref="X21:X40" si="91">ROUND(V21*4.1,1)</f>
        <v>76.400000000000006</v>
      </c>
      <c r="Y21" s="11">
        <f t="shared" ref="Y21:Y40" si="92">ROUND(W21*$Y$2,-1)</f>
        <v>5850</v>
      </c>
      <c r="Z21" s="6">
        <f t="shared" ref="Z21:Z40" si="93">(W21-V21)/V21</f>
        <v>2.4899328859060401</v>
      </c>
      <c r="AA21" s="26">
        <f t="shared" ref="AA21:AA40" si="94">ROUND(W21/1.82,1)</f>
        <v>35.700000000000003</v>
      </c>
      <c r="AB21" s="11" t="e">
        <f>ROUND(AA21*#REF!,-1)</f>
        <v>#REF!</v>
      </c>
      <c r="AC21" s="7">
        <f t="shared" ref="AC21:AC40" si="95">(AA21-V21)/V21</f>
        <v>0.91677852348993305</v>
      </c>
      <c r="AD21" s="27">
        <f t="shared" ref="AD21:AD40" si="96">ROUND(AA21*0.75,1)</f>
        <v>26.8</v>
      </c>
      <c r="AE21" s="11" t="e">
        <f>ROUND(AD21*#REF!,-1)</f>
        <v>#REF!</v>
      </c>
      <c r="AF21" s="19">
        <f t="shared" ref="AF21:AF40" si="97">(AD21-V21)/V21</f>
        <v>0.43892617449664434</v>
      </c>
      <c r="AG21" s="57"/>
      <c r="AH21" s="82" t="s">
        <v>54</v>
      </c>
      <c r="AI21" s="83">
        <f t="shared" ref="AI21:AO21" si="98">K21-AS21-BD21-BO21</f>
        <v>0</v>
      </c>
      <c r="AJ21" s="83">
        <f t="shared" si="98"/>
        <v>2</v>
      </c>
      <c r="AK21" s="83">
        <f t="shared" si="98"/>
        <v>5</v>
      </c>
      <c r="AL21" s="83">
        <f t="shared" si="98"/>
        <v>5</v>
      </c>
      <c r="AM21" s="83">
        <f t="shared" si="98"/>
        <v>8</v>
      </c>
      <c r="AN21" s="83">
        <f t="shared" si="98"/>
        <v>3</v>
      </c>
      <c r="AO21" s="83">
        <f t="shared" si="98"/>
        <v>3</v>
      </c>
      <c r="AP21" s="89">
        <f t="shared" ref="AP21:AP38" si="99">SUM(AH21:AO21)</f>
        <v>26</v>
      </c>
      <c r="AQ21" s="86">
        <f t="shared" ref="AQ21:AQ38" si="100">AP21*G21</f>
        <v>387.14</v>
      </c>
      <c r="AR21" s="64" t="s">
        <v>54</v>
      </c>
      <c r="AS21" s="65">
        <v>0</v>
      </c>
      <c r="AT21" s="65">
        <v>0</v>
      </c>
      <c r="AU21" s="65">
        <v>5</v>
      </c>
      <c r="AV21" s="65">
        <v>5</v>
      </c>
      <c r="AW21" s="65">
        <v>6</v>
      </c>
      <c r="AX21" s="65">
        <v>5</v>
      </c>
      <c r="AY21" s="65">
        <v>0</v>
      </c>
      <c r="AZ21" s="61">
        <f t="shared" ref="AZ21:AZ38" si="101">SUM(AR21:AY21)</f>
        <v>21</v>
      </c>
      <c r="BA21" s="9">
        <f t="shared" ref="BA21:BA38" si="102">AZ21*AA21*0.75*0.95</f>
        <v>534.16125000000011</v>
      </c>
      <c r="BB21" s="9">
        <f t="shared" ref="BB21:BB38" si="103">AZ21*G21</f>
        <v>312.69</v>
      </c>
      <c r="BC21" s="68" t="s">
        <v>54</v>
      </c>
      <c r="BD21" s="69">
        <v>0</v>
      </c>
      <c r="BE21" s="69">
        <v>1</v>
      </c>
      <c r="BF21" s="69">
        <v>2</v>
      </c>
      <c r="BG21" s="69">
        <v>1</v>
      </c>
      <c r="BH21" s="69">
        <v>2</v>
      </c>
      <c r="BI21" s="69">
        <v>1</v>
      </c>
      <c r="BJ21" s="69">
        <v>1</v>
      </c>
      <c r="BK21" s="61">
        <f t="shared" ref="BK21:BK38" si="104">SUM(BC21:BJ21)</f>
        <v>8</v>
      </c>
      <c r="BL21" s="9">
        <f t="shared" ref="BL21:BL38" si="105">BK21*W21*0.4227</f>
        <v>219.804</v>
      </c>
      <c r="BM21" s="9">
        <f t="shared" ref="BM21:BM38" si="106">BK21*G21</f>
        <v>119.12</v>
      </c>
      <c r="BN21" s="78" t="s">
        <v>54</v>
      </c>
      <c r="BO21" s="79">
        <v>0</v>
      </c>
      <c r="BP21" s="79">
        <v>1</v>
      </c>
      <c r="BQ21" s="79">
        <v>2</v>
      </c>
      <c r="BR21" s="79">
        <v>1</v>
      </c>
      <c r="BS21" s="79">
        <v>2</v>
      </c>
      <c r="BT21" s="79">
        <v>1</v>
      </c>
      <c r="BU21" s="79">
        <v>1</v>
      </c>
      <c r="BV21" s="61">
        <f t="shared" si="57"/>
        <v>8</v>
      </c>
      <c r="BW21" s="9">
        <f t="shared" si="58"/>
        <v>322.39999999999998</v>
      </c>
      <c r="BX21" s="9">
        <f t="shared" si="59"/>
        <v>119.12</v>
      </c>
      <c r="BY21" s="8">
        <v>0</v>
      </c>
      <c r="BZ21" s="9">
        <f t="shared" si="32"/>
        <v>0</v>
      </c>
      <c r="CA21" s="9">
        <f t="shared" si="33"/>
        <v>0</v>
      </c>
      <c r="CB21" s="8">
        <v>0</v>
      </c>
      <c r="CC21" s="9">
        <f t="shared" si="34"/>
        <v>0</v>
      </c>
      <c r="CD21" s="9">
        <f t="shared" si="35"/>
        <v>0</v>
      </c>
      <c r="CE21" s="10">
        <v>1</v>
      </c>
    </row>
    <row r="22" spans="1:83" s="10" customFormat="1" ht="58.5" customHeight="1">
      <c r="A22" s="10" t="s">
        <v>66</v>
      </c>
      <c r="B22" s="33"/>
      <c r="C22" s="130" t="s">
        <v>444</v>
      </c>
      <c r="D22" s="20" t="s">
        <v>2184</v>
      </c>
      <c r="E22" s="20" t="s">
        <v>1673</v>
      </c>
      <c r="F22" s="20" t="s">
        <v>1668</v>
      </c>
      <c r="G22" s="96">
        <f t="shared" si="0"/>
        <v>12.94</v>
      </c>
      <c r="H22" s="110">
        <f>SUMIF(цены!A:A,C22,цены!B:B)</f>
        <v>19.899999999999999</v>
      </c>
      <c r="I22" s="113">
        <f>SUMIF(наличие!H:H,C22,наличие!D:D)</f>
        <v>17</v>
      </c>
      <c r="J22" s="32" t="s">
        <v>54</v>
      </c>
      <c r="K22" s="35">
        <v>0</v>
      </c>
      <c r="L22" s="35">
        <v>0</v>
      </c>
      <c r="M22" s="99">
        <v>5</v>
      </c>
      <c r="N22" s="99">
        <v>0</v>
      </c>
      <c r="O22" s="99">
        <v>8</v>
      </c>
      <c r="P22" s="99">
        <v>0</v>
      </c>
      <c r="Q22" s="99">
        <v>3</v>
      </c>
      <c r="R22" s="36">
        <f t="shared" si="36"/>
        <v>16</v>
      </c>
      <c r="S22" s="92">
        <f t="shared" si="88"/>
        <v>207.04</v>
      </c>
      <c r="T22" s="42">
        <f t="shared" si="38"/>
        <v>3.44</v>
      </c>
      <c r="U22" s="24">
        <f t="shared" si="89"/>
        <v>55.04</v>
      </c>
      <c r="V22" s="25">
        <f t="shared" si="90"/>
        <v>16.38</v>
      </c>
      <c r="W22" s="70">
        <f t="shared" si="6"/>
        <v>57</v>
      </c>
      <c r="X22" s="43">
        <f t="shared" si="91"/>
        <v>67.2</v>
      </c>
      <c r="Y22" s="11">
        <f t="shared" si="92"/>
        <v>5130</v>
      </c>
      <c r="Z22" s="6">
        <f t="shared" si="93"/>
        <v>2.4798534798534804</v>
      </c>
      <c r="AA22" s="26">
        <f t="shared" si="94"/>
        <v>31.3</v>
      </c>
      <c r="AB22" s="11" t="e">
        <f>ROUND(AA22*#REF!,-1)</f>
        <v>#REF!</v>
      </c>
      <c r="AC22" s="7">
        <f t="shared" si="95"/>
        <v>0.91086691086691107</v>
      </c>
      <c r="AD22" s="27">
        <f t="shared" si="96"/>
        <v>23.5</v>
      </c>
      <c r="AE22" s="11" t="e">
        <f>ROUND(AD22*#REF!,-1)</f>
        <v>#REF!</v>
      </c>
      <c r="AF22" s="19">
        <f t="shared" si="97"/>
        <v>0.43467643467643474</v>
      </c>
      <c r="AG22" s="57"/>
      <c r="AH22" s="82" t="s">
        <v>54</v>
      </c>
      <c r="AI22" s="83">
        <f>K22-AS22-BD22-BO22+1</f>
        <v>1</v>
      </c>
      <c r="AJ22" s="83">
        <f>L22-AT22-BE22-BP22+1</f>
        <v>1</v>
      </c>
      <c r="AK22" s="83">
        <f>M22-AU22-BF22-BQ22+2</f>
        <v>3</v>
      </c>
      <c r="AL22" s="83">
        <f>N22-AV22-BG22-BR22+1</f>
        <v>1</v>
      </c>
      <c r="AM22" s="83">
        <f>O22-AW22-BH22-BS22+1</f>
        <v>4</v>
      </c>
      <c r="AN22" s="83">
        <f t="shared" ref="AN22:AO22" si="107">P22-AX22-BI22-BT22+2</f>
        <v>2</v>
      </c>
      <c r="AO22" s="83">
        <f t="shared" si="107"/>
        <v>2</v>
      </c>
      <c r="AP22" s="89">
        <f t="shared" si="99"/>
        <v>14</v>
      </c>
      <c r="AQ22" s="86">
        <f t="shared" si="100"/>
        <v>181.16</v>
      </c>
      <c r="AR22" s="64" t="s">
        <v>54</v>
      </c>
      <c r="AS22" s="65">
        <v>0</v>
      </c>
      <c r="AT22" s="65">
        <v>0</v>
      </c>
      <c r="AU22" s="65">
        <v>4</v>
      </c>
      <c r="AV22" s="65">
        <v>0</v>
      </c>
      <c r="AW22" s="65">
        <v>5</v>
      </c>
      <c r="AX22" s="65">
        <v>0</v>
      </c>
      <c r="AY22" s="65">
        <v>3</v>
      </c>
      <c r="AZ22" s="61">
        <f t="shared" si="101"/>
        <v>12</v>
      </c>
      <c r="BA22" s="9">
        <f t="shared" si="102"/>
        <v>267.61500000000001</v>
      </c>
      <c r="BB22" s="9">
        <f t="shared" si="103"/>
        <v>155.28</v>
      </c>
      <c r="BC22" s="68" t="s">
        <v>54</v>
      </c>
      <c r="BD22" s="69">
        <v>0</v>
      </c>
      <c r="BE22" s="69">
        <v>0</v>
      </c>
      <c r="BF22" s="69">
        <v>0</v>
      </c>
      <c r="BG22" s="69">
        <v>0</v>
      </c>
      <c r="BH22" s="69">
        <v>0</v>
      </c>
      <c r="BI22" s="69">
        <v>0</v>
      </c>
      <c r="BJ22" s="69">
        <v>0</v>
      </c>
      <c r="BK22" s="61">
        <f t="shared" si="104"/>
        <v>0</v>
      </c>
      <c r="BL22" s="9">
        <f t="shared" si="105"/>
        <v>0</v>
      </c>
      <c r="BM22" s="9">
        <f t="shared" si="106"/>
        <v>0</v>
      </c>
      <c r="BN22" s="78" t="s">
        <v>54</v>
      </c>
      <c r="BO22" s="79">
        <v>0</v>
      </c>
      <c r="BP22" s="79">
        <v>0</v>
      </c>
      <c r="BQ22" s="79">
        <v>0</v>
      </c>
      <c r="BR22" s="79">
        <v>0</v>
      </c>
      <c r="BS22" s="79">
        <v>0</v>
      </c>
      <c r="BT22" s="79">
        <v>0</v>
      </c>
      <c r="BU22" s="79">
        <v>0</v>
      </c>
      <c r="BV22" s="61">
        <f t="shared" si="57"/>
        <v>0</v>
      </c>
      <c r="BW22" s="9">
        <f t="shared" si="58"/>
        <v>0</v>
      </c>
      <c r="BX22" s="9">
        <f t="shared" si="59"/>
        <v>0</v>
      </c>
      <c r="BY22" s="8">
        <v>0</v>
      </c>
      <c r="BZ22" s="9">
        <f t="shared" si="32"/>
        <v>0</v>
      </c>
      <c r="CA22" s="9">
        <f t="shared" si="33"/>
        <v>0</v>
      </c>
      <c r="CB22" s="8">
        <v>0</v>
      </c>
      <c r="CC22" s="9">
        <f t="shared" si="34"/>
        <v>0</v>
      </c>
      <c r="CD22" s="9">
        <f t="shared" si="35"/>
        <v>0</v>
      </c>
      <c r="CE22" s="10">
        <v>1</v>
      </c>
    </row>
    <row r="23" spans="1:83" s="10" customFormat="1" ht="58.5" customHeight="1">
      <c r="A23" s="10" t="s">
        <v>66</v>
      </c>
      <c r="B23" s="33"/>
      <c r="C23" s="130" t="s">
        <v>444</v>
      </c>
      <c r="D23" s="20" t="s">
        <v>2185</v>
      </c>
      <c r="E23" s="20" t="s">
        <v>1673</v>
      </c>
      <c r="F23" s="20" t="s">
        <v>1668</v>
      </c>
      <c r="G23" s="96">
        <f t="shared" si="0"/>
        <v>12.94</v>
      </c>
      <c r="H23" s="110">
        <f>SUMIF(цены!A:A,C23,цены!B:B)</f>
        <v>19.899999999999999</v>
      </c>
      <c r="I23" s="113">
        <f>SUMIF(наличие!H:H,C23,наличие!D:D)</f>
        <v>17</v>
      </c>
      <c r="J23" s="32" t="s">
        <v>54</v>
      </c>
      <c r="K23" s="35">
        <v>0</v>
      </c>
      <c r="L23" s="35">
        <v>0</v>
      </c>
      <c r="M23" s="99">
        <v>10</v>
      </c>
      <c r="N23" s="99">
        <v>0</v>
      </c>
      <c r="O23" s="99">
        <v>15</v>
      </c>
      <c r="P23" s="99">
        <v>0</v>
      </c>
      <c r="Q23" s="99">
        <v>5</v>
      </c>
      <c r="R23" s="36">
        <f t="shared" si="36"/>
        <v>30</v>
      </c>
      <c r="S23" s="92">
        <f t="shared" si="88"/>
        <v>388.2</v>
      </c>
      <c r="T23" s="42">
        <f t="shared" si="38"/>
        <v>3.44</v>
      </c>
      <c r="U23" s="24">
        <f t="shared" si="89"/>
        <v>103.2</v>
      </c>
      <c r="V23" s="25">
        <f t="shared" si="90"/>
        <v>16.38</v>
      </c>
      <c r="W23" s="70">
        <f t="shared" si="6"/>
        <v>57</v>
      </c>
      <c r="X23" s="43">
        <f t="shared" si="91"/>
        <v>67.2</v>
      </c>
      <c r="Y23" s="11">
        <f t="shared" si="92"/>
        <v>5130</v>
      </c>
      <c r="Z23" s="6">
        <f t="shared" si="93"/>
        <v>2.4798534798534804</v>
      </c>
      <c r="AA23" s="26">
        <f t="shared" si="94"/>
        <v>31.3</v>
      </c>
      <c r="AB23" s="11" t="e">
        <f>ROUND(AA23*#REF!,-1)</f>
        <v>#REF!</v>
      </c>
      <c r="AC23" s="7">
        <f t="shared" si="95"/>
        <v>0.91086691086691107</v>
      </c>
      <c r="AD23" s="27">
        <f t="shared" si="96"/>
        <v>23.5</v>
      </c>
      <c r="AE23" s="11" t="e">
        <f>ROUND(AD23*#REF!,-1)</f>
        <v>#REF!</v>
      </c>
      <c r="AF23" s="19">
        <f t="shared" si="97"/>
        <v>0.43467643467643474</v>
      </c>
      <c r="AG23" s="57"/>
      <c r="AH23" s="82" t="s">
        <v>54</v>
      </c>
      <c r="AI23" s="83">
        <f>K23-AS23-BD23-BO23+1</f>
        <v>1</v>
      </c>
      <c r="AJ23" s="83">
        <f>L23-AT23-BE23-BP23+1</f>
        <v>1</v>
      </c>
      <c r="AK23" s="83">
        <f t="shared" ref="AK23:AM23" si="108">M23-AU23-BF23-BQ23</f>
        <v>5</v>
      </c>
      <c r="AL23" s="83">
        <f>N23-AV23-BG23-BR23+2</f>
        <v>2</v>
      </c>
      <c r="AM23" s="83">
        <f t="shared" si="108"/>
        <v>9</v>
      </c>
      <c r="AN23" s="83">
        <f>P23-AX23-BI23-BT23+3</f>
        <v>3</v>
      </c>
      <c r="AO23" s="83">
        <f>Q23-AY23-BJ23-BU23+3</f>
        <v>4</v>
      </c>
      <c r="AP23" s="89">
        <f t="shared" si="99"/>
        <v>25</v>
      </c>
      <c r="AQ23" s="86">
        <f t="shared" si="100"/>
        <v>323.5</v>
      </c>
      <c r="AR23" s="64" t="s">
        <v>54</v>
      </c>
      <c r="AS23" s="65">
        <v>0</v>
      </c>
      <c r="AT23" s="65">
        <v>0</v>
      </c>
      <c r="AU23" s="65">
        <v>4</v>
      </c>
      <c r="AV23" s="65">
        <v>0</v>
      </c>
      <c r="AW23" s="65">
        <v>5</v>
      </c>
      <c r="AX23" s="65">
        <v>0</v>
      </c>
      <c r="AY23" s="65">
        <v>3</v>
      </c>
      <c r="AZ23" s="61">
        <f t="shared" si="101"/>
        <v>12</v>
      </c>
      <c r="BA23" s="9">
        <f t="shared" si="102"/>
        <v>267.61500000000001</v>
      </c>
      <c r="BB23" s="9">
        <f t="shared" si="103"/>
        <v>155.28</v>
      </c>
      <c r="BC23" s="68" t="s">
        <v>54</v>
      </c>
      <c r="BD23" s="69">
        <v>0</v>
      </c>
      <c r="BE23" s="69">
        <v>0</v>
      </c>
      <c r="BF23" s="69">
        <v>1</v>
      </c>
      <c r="BG23" s="69">
        <v>0</v>
      </c>
      <c r="BH23" s="69">
        <v>1</v>
      </c>
      <c r="BI23" s="69">
        <v>0</v>
      </c>
      <c r="BJ23" s="69">
        <v>1</v>
      </c>
      <c r="BK23" s="61">
        <f t="shared" si="104"/>
        <v>3</v>
      </c>
      <c r="BL23" s="9">
        <f t="shared" si="105"/>
        <v>72.281700000000001</v>
      </c>
      <c r="BM23" s="9">
        <f t="shared" si="106"/>
        <v>38.82</v>
      </c>
      <c r="BN23" s="78" t="s">
        <v>54</v>
      </c>
      <c r="BO23" s="79">
        <v>0</v>
      </c>
      <c r="BP23" s="79">
        <v>0</v>
      </c>
      <c r="BQ23" s="79">
        <v>0</v>
      </c>
      <c r="BR23" s="79">
        <v>0</v>
      </c>
      <c r="BS23" s="79">
        <v>0</v>
      </c>
      <c r="BT23" s="79">
        <v>0</v>
      </c>
      <c r="BU23" s="79">
        <v>0</v>
      </c>
      <c r="BV23" s="61">
        <f t="shared" si="57"/>
        <v>0</v>
      </c>
      <c r="BW23" s="9">
        <f t="shared" si="58"/>
        <v>0</v>
      </c>
      <c r="BX23" s="9">
        <f t="shared" si="59"/>
        <v>0</v>
      </c>
      <c r="BY23" s="8">
        <v>0</v>
      </c>
      <c r="BZ23" s="9">
        <f t="shared" si="32"/>
        <v>0</v>
      </c>
      <c r="CA23" s="9">
        <f t="shared" si="33"/>
        <v>0</v>
      </c>
      <c r="CB23" s="8">
        <v>0</v>
      </c>
      <c r="CC23" s="9">
        <f t="shared" si="34"/>
        <v>0</v>
      </c>
      <c r="CD23" s="9">
        <f t="shared" si="35"/>
        <v>0</v>
      </c>
      <c r="CE23" s="10">
        <v>1</v>
      </c>
    </row>
    <row r="24" spans="1:83" s="10" customFormat="1" ht="58.5" customHeight="1">
      <c r="A24" s="10" t="s">
        <v>66</v>
      </c>
      <c r="B24" s="94"/>
      <c r="C24" s="129" t="s">
        <v>435</v>
      </c>
      <c r="D24" s="20" t="s">
        <v>2184</v>
      </c>
      <c r="E24" s="95" t="s">
        <v>1672</v>
      </c>
      <c r="F24" s="95" t="s">
        <v>1668</v>
      </c>
      <c r="G24" s="96">
        <f t="shared" si="0"/>
        <v>15.54</v>
      </c>
      <c r="H24" s="97">
        <f>SUMIF(цены!A:A,C24,цены!B:B)</f>
        <v>23.9</v>
      </c>
      <c r="I24" s="113">
        <f>SUMIF(наличие!H:H,C24,наличие!D:D)</f>
        <v>44</v>
      </c>
      <c r="J24" s="98" t="s">
        <v>54</v>
      </c>
      <c r="K24" s="99">
        <v>0</v>
      </c>
      <c r="L24" s="99">
        <v>4</v>
      </c>
      <c r="M24" s="99">
        <v>9</v>
      </c>
      <c r="N24" s="99">
        <v>4</v>
      </c>
      <c r="O24" s="99">
        <v>13</v>
      </c>
      <c r="P24" s="99">
        <v>0</v>
      </c>
      <c r="Q24" s="99">
        <v>7</v>
      </c>
      <c r="R24" s="100">
        <f t="shared" si="36"/>
        <v>37</v>
      </c>
      <c r="S24" s="101">
        <f t="shared" si="88"/>
        <v>574.98</v>
      </c>
      <c r="T24" s="102">
        <f t="shared" si="38"/>
        <v>3.83</v>
      </c>
      <c r="U24" s="103">
        <f t="shared" si="89"/>
        <v>141.71</v>
      </c>
      <c r="V24" s="104">
        <f t="shared" si="90"/>
        <v>19.369999999999997</v>
      </c>
      <c r="W24" s="70">
        <f t="shared" si="6"/>
        <v>68</v>
      </c>
      <c r="X24" s="43">
        <f t="shared" si="91"/>
        <v>79.400000000000006</v>
      </c>
      <c r="Y24" s="11">
        <f t="shared" si="92"/>
        <v>6120</v>
      </c>
      <c r="Z24" s="6">
        <f t="shared" si="93"/>
        <v>2.5105833763551888</v>
      </c>
      <c r="AA24" s="26">
        <f t="shared" si="94"/>
        <v>37.4</v>
      </c>
      <c r="AB24" s="11" t="e">
        <f>ROUND(AA24*#REF!,-1)</f>
        <v>#REF!</v>
      </c>
      <c r="AC24" s="7">
        <f t="shared" si="95"/>
        <v>0.93082085699535377</v>
      </c>
      <c r="AD24" s="27">
        <f t="shared" si="96"/>
        <v>28.1</v>
      </c>
      <c r="AE24" s="11" t="e">
        <f>ROUND(AD24*#REF!,-1)</f>
        <v>#REF!</v>
      </c>
      <c r="AF24" s="19">
        <f t="shared" si="97"/>
        <v>0.45069695405265903</v>
      </c>
      <c r="AG24" s="57"/>
      <c r="AH24" s="82" t="s">
        <v>54</v>
      </c>
      <c r="AI24" s="83">
        <f>K24-AS24-BD24-BO24+2</f>
        <v>2</v>
      </c>
      <c r="AJ24" s="83">
        <f>L24-AT24-BE24-BP24+1</f>
        <v>3</v>
      </c>
      <c r="AK24" s="83">
        <f>M24-AU24-BF24-BQ24+5</f>
        <v>7</v>
      </c>
      <c r="AL24" s="83">
        <f>N24-AV24-BG24-BR24+7</f>
        <v>9</v>
      </c>
      <c r="AM24" s="83">
        <f>O24-AW24-BH24-BS24+3</f>
        <v>8</v>
      </c>
      <c r="AN24" s="83">
        <f>P24-AX24-BI24-BT24+4</f>
        <v>4</v>
      </c>
      <c r="AO24" s="83">
        <f t="shared" ref="AN24:AO25" si="109">Q24-AY24-BJ24-BU24+2</f>
        <v>4</v>
      </c>
      <c r="AP24" s="89">
        <f t="shared" si="99"/>
        <v>37</v>
      </c>
      <c r="AQ24" s="86">
        <f t="shared" si="100"/>
        <v>574.98</v>
      </c>
      <c r="AR24" s="64" t="s">
        <v>54</v>
      </c>
      <c r="AS24" s="65">
        <v>0</v>
      </c>
      <c r="AT24" s="65">
        <v>0</v>
      </c>
      <c r="AU24" s="65">
        <v>4</v>
      </c>
      <c r="AV24" s="65">
        <v>0</v>
      </c>
      <c r="AW24" s="65">
        <v>5</v>
      </c>
      <c r="AX24" s="65">
        <v>0</v>
      </c>
      <c r="AY24" s="65">
        <v>3</v>
      </c>
      <c r="AZ24" s="61">
        <f t="shared" si="101"/>
        <v>12</v>
      </c>
      <c r="BA24" s="9">
        <f t="shared" si="102"/>
        <v>319.76999999999992</v>
      </c>
      <c r="BB24" s="9">
        <f t="shared" si="103"/>
        <v>186.48</v>
      </c>
      <c r="BC24" s="68" t="s">
        <v>54</v>
      </c>
      <c r="BD24" s="69">
        <v>0</v>
      </c>
      <c r="BE24" s="69">
        <v>0</v>
      </c>
      <c r="BF24" s="69">
        <v>1</v>
      </c>
      <c r="BG24" s="69">
        <v>0</v>
      </c>
      <c r="BH24" s="69">
        <v>2</v>
      </c>
      <c r="BI24" s="69">
        <v>0</v>
      </c>
      <c r="BJ24" s="69">
        <v>1</v>
      </c>
      <c r="BK24" s="61">
        <f t="shared" si="104"/>
        <v>4</v>
      </c>
      <c r="BL24" s="9">
        <f t="shared" si="105"/>
        <v>114.9744</v>
      </c>
      <c r="BM24" s="9">
        <f t="shared" si="106"/>
        <v>62.16</v>
      </c>
      <c r="BN24" s="78" t="s">
        <v>54</v>
      </c>
      <c r="BO24" s="79">
        <v>0</v>
      </c>
      <c r="BP24" s="79">
        <v>2</v>
      </c>
      <c r="BQ24" s="79">
        <v>2</v>
      </c>
      <c r="BR24" s="79">
        <v>2</v>
      </c>
      <c r="BS24" s="79">
        <v>1</v>
      </c>
      <c r="BT24" s="79">
        <v>0</v>
      </c>
      <c r="BU24" s="79">
        <v>1</v>
      </c>
      <c r="BV24" s="61">
        <f t="shared" si="57"/>
        <v>8</v>
      </c>
      <c r="BW24" s="9">
        <f t="shared" si="58"/>
        <v>337.28</v>
      </c>
      <c r="BX24" s="9">
        <f t="shared" si="59"/>
        <v>124.32</v>
      </c>
      <c r="BY24" s="8">
        <v>0</v>
      </c>
      <c r="BZ24" s="9">
        <f t="shared" si="32"/>
        <v>0</v>
      </c>
      <c r="CA24" s="9">
        <f t="shared" si="33"/>
        <v>0</v>
      </c>
      <c r="CB24" s="8">
        <v>0</v>
      </c>
      <c r="CC24" s="9">
        <f t="shared" si="34"/>
        <v>0</v>
      </c>
      <c r="CD24" s="9">
        <f t="shared" si="35"/>
        <v>0</v>
      </c>
      <c r="CE24" s="10">
        <v>1</v>
      </c>
    </row>
    <row r="25" spans="1:83" s="10" customFormat="1" ht="58.5" customHeight="1">
      <c r="A25" s="10" t="s">
        <v>66</v>
      </c>
      <c r="B25" s="94"/>
      <c r="C25" s="129" t="s">
        <v>435</v>
      </c>
      <c r="D25" s="20" t="s">
        <v>2194</v>
      </c>
      <c r="E25" s="95" t="s">
        <v>1672</v>
      </c>
      <c r="F25" s="95" t="s">
        <v>1668</v>
      </c>
      <c r="G25" s="96">
        <f t="shared" si="0"/>
        <v>15.54</v>
      </c>
      <c r="H25" s="97">
        <f>SUMIF(цены!A:A,C25,цены!B:B)</f>
        <v>23.9</v>
      </c>
      <c r="I25" s="113">
        <f>SUMIF(наличие!H:H,C25,наличие!D:D)</f>
        <v>44</v>
      </c>
      <c r="J25" s="98" t="s">
        <v>54</v>
      </c>
      <c r="K25" s="99">
        <v>0</v>
      </c>
      <c r="L25" s="99">
        <v>0</v>
      </c>
      <c r="M25" s="99">
        <v>7</v>
      </c>
      <c r="N25" s="99">
        <v>3</v>
      </c>
      <c r="O25" s="99">
        <v>10</v>
      </c>
      <c r="P25" s="99">
        <v>0</v>
      </c>
      <c r="Q25" s="99">
        <v>7</v>
      </c>
      <c r="R25" s="100">
        <f t="shared" si="36"/>
        <v>27</v>
      </c>
      <c r="S25" s="101">
        <f t="shared" si="88"/>
        <v>419.58</v>
      </c>
      <c r="T25" s="102">
        <f t="shared" si="38"/>
        <v>3.83</v>
      </c>
      <c r="U25" s="103">
        <f t="shared" si="89"/>
        <v>103.41</v>
      </c>
      <c r="V25" s="104">
        <f t="shared" si="90"/>
        <v>19.369999999999997</v>
      </c>
      <c r="W25" s="70">
        <f t="shared" si="6"/>
        <v>68</v>
      </c>
      <c r="X25" s="43">
        <f t="shared" si="91"/>
        <v>79.400000000000006</v>
      </c>
      <c r="Y25" s="11">
        <f t="shared" si="92"/>
        <v>6120</v>
      </c>
      <c r="Z25" s="6">
        <f t="shared" si="93"/>
        <v>2.5105833763551888</v>
      </c>
      <c r="AA25" s="26">
        <f t="shared" si="94"/>
        <v>37.4</v>
      </c>
      <c r="AB25" s="11" t="e">
        <f>ROUND(AA25*#REF!,-1)</f>
        <v>#REF!</v>
      </c>
      <c r="AC25" s="7">
        <f t="shared" si="95"/>
        <v>0.93082085699535377</v>
      </c>
      <c r="AD25" s="27">
        <f t="shared" si="96"/>
        <v>28.1</v>
      </c>
      <c r="AE25" s="11" t="e">
        <f>ROUND(AD25*#REF!,-1)</f>
        <v>#REF!</v>
      </c>
      <c r="AF25" s="19">
        <f t="shared" si="97"/>
        <v>0.45069695405265903</v>
      </c>
      <c r="AG25" s="57"/>
      <c r="AH25" s="82" t="s">
        <v>54</v>
      </c>
      <c r="AI25" s="83">
        <f>K25-AS25-BD25-BO25+2</f>
        <v>2</v>
      </c>
      <c r="AJ25" s="83">
        <f t="shared" ref="AJ25:AL25" si="110">L25-AT25-BE25-BP25+3</f>
        <v>3</v>
      </c>
      <c r="AK25" s="83">
        <f t="shared" si="110"/>
        <v>5</v>
      </c>
      <c r="AL25" s="83">
        <f t="shared" si="110"/>
        <v>6</v>
      </c>
      <c r="AM25" s="83">
        <f>O25-AW25-BH25-BS25+4</f>
        <v>7</v>
      </c>
      <c r="AN25" s="83">
        <f t="shared" si="109"/>
        <v>2</v>
      </c>
      <c r="AO25" s="83">
        <f t="shared" si="109"/>
        <v>5</v>
      </c>
      <c r="AP25" s="89">
        <f t="shared" si="99"/>
        <v>30</v>
      </c>
      <c r="AQ25" s="86">
        <f t="shared" si="100"/>
        <v>466.2</v>
      </c>
      <c r="AR25" s="64" t="s">
        <v>54</v>
      </c>
      <c r="AS25" s="65">
        <v>0</v>
      </c>
      <c r="AT25" s="65">
        <v>0</v>
      </c>
      <c r="AU25" s="65">
        <v>4</v>
      </c>
      <c r="AV25" s="65">
        <v>0</v>
      </c>
      <c r="AW25" s="65">
        <v>5</v>
      </c>
      <c r="AX25" s="65">
        <v>0</v>
      </c>
      <c r="AY25" s="65">
        <v>3</v>
      </c>
      <c r="AZ25" s="61">
        <f t="shared" si="101"/>
        <v>12</v>
      </c>
      <c r="BA25" s="9">
        <f t="shared" si="102"/>
        <v>319.76999999999992</v>
      </c>
      <c r="BB25" s="9">
        <f t="shared" si="103"/>
        <v>186.48</v>
      </c>
      <c r="BC25" s="68" t="s">
        <v>54</v>
      </c>
      <c r="BD25" s="69">
        <v>0</v>
      </c>
      <c r="BE25" s="69">
        <v>0</v>
      </c>
      <c r="BF25" s="69">
        <v>1</v>
      </c>
      <c r="BG25" s="69">
        <v>0</v>
      </c>
      <c r="BH25" s="69">
        <v>2</v>
      </c>
      <c r="BI25" s="69">
        <v>0</v>
      </c>
      <c r="BJ25" s="69">
        <v>1</v>
      </c>
      <c r="BK25" s="61">
        <f t="shared" si="104"/>
        <v>4</v>
      </c>
      <c r="BL25" s="9">
        <f t="shared" si="105"/>
        <v>114.9744</v>
      </c>
      <c r="BM25" s="9">
        <f t="shared" si="106"/>
        <v>62.16</v>
      </c>
      <c r="BN25" s="78" t="s">
        <v>54</v>
      </c>
      <c r="BO25" s="79">
        <v>0</v>
      </c>
      <c r="BP25" s="79">
        <v>0</v>
      </c>
      <c r="BQ25" s="79">
        <v>0</v>
      </c>
      <c r="BR25" s="79">
        <v>0</v>
      </c>
      <c r="BS25" s="79">
        <v>0</v>
      </c>
      <c r="BT25" s="79">
        <v>0</v>
      </c>
      <c r="BU25" s="79">
        <v>0</v>
      </c>
      <c r="BV25" s="61">
        <f t="shared" si="57"/>
        <v>0</v>
      </c>
      <c r="BW25" s="9">
        <f t="shared" si="58"/>
        <v>0</v>
      </c>
      <c r="BX25" s="9">
        <f t="shared" si="59"/>
        <v>0</v>
      </c>
      <c r="BY25" s="8">
        <v>0</v>
      </c>
      <c r="BZ25" s="9">
        <f t="shared" si="32"/>
        <v>0</v>
      </c>
      <c r="CA25" s="9">
        <f t="shared" si="33"/>
        <v>0</v>
      </c>
      <c r="CB25" s="8">
        <v>0</v>
      </c>
      <c r="CC25" s="9">
        <f t="shared" si="34"/>
        <v>0</v>
      </c>
      <c r="CD25" s="9">
        <f t="shared" si="35"/>
        <v>0</v>
      </c>
      <c r="CE25" s="10">
        <v>1</v>
      </c>
    </row>
    <row r="26" spans="1:83" s="10" customFormat="1" ht="58.5" customHeight="1">
      <c r="A26" s="10" t="s">
        <v>66</v>
      </c>
      <c r="B26" s="94"/>
      <c r="C26" s="129" t="s">
        <v>1705</v>
      </c>
      <c r="D26" s="20" t="s">
        <v>2194</v>
      </c>
      <c r="E26" s="95" t="s">
        <v>1672</v>
      </c>
      <c r="F26" s="95" t="s">
        <v>1668</v>
      </c>
      <c r="G26" s="96">
        <f t="shared" si="0"/>
        <v>18.79</v>
      </c>
      <c r="H26" s="97">
        <f>SUMIF(цены!A:A,C26,цены!B:B)</f>
        <v>28.9</v>
      </c>
      <c r="I26" s="113">
        <f>SUMIF(наличие!H:H,C26,наличие!D:D)</f>
        <v>0</v>
      </c>
      <c r="J26" s="98" t="s">
        <v>54</v>
      </c>
      <c r="K26" s="99">
        <v>0</v>
      </c>
      <c r="L26" s="99">
        <v>0</v>
      </c>
      <c r="M26" s="99">
        <v>0</v>
      </c>
      <c r="N26" s="99">
        <v>0</v>
      </c>
      <c r="O26" s="99">
        <v>0</v>
      </c>
      <c r="P26" s="99">
        <v>0</v>
      </c>
      <c r="Q26" s="99">
        <v>0</v>
      </c>
      <c r="R26" s="100">
        <f t="shared" si="36"/>
        <v>0</v>
      </c>
      <c r="S26" s="101">
        <f t="shared" si="88"/>
        <v>0</v>
      </c>
      <c r="T26" s="102">
        <f t="shared" si="38"/>
        <v>4.32</v>
      </c>
      <c r="U26" s="103">
        <f t="shared" si="89"/>
        <v>0</v>
      </c>
      <c r="V26" s="104">
        <f t="shared" si="90"/>
        <v>23.11</v>
      </c>
      <c r="W26" s="70">
        <f t="shared" si="6"/>
        <v>81</v>
      </c>
      <c r="X26" s="43">
        <f t="shared" si="91"/>
        <v>94.8</v>
      </c>
      <c r="Y26" s="11">
        <f t="shared" si="92"/>
        <v>7290</v>
      </c>
      <c r="Z26" s="6">
        <f t="shared" si="93"/>
        <v>2.5049762007788838</v>
      </c>
      <c r="AA26" s="26">
        <f t="shared" si="94"/>
        <v>44.5</v>
      </c>
      <c r="AB26" s="11" t="e">
        <f>ROUND(AA26*#REF!,-1)</f>
        <v>#REF!</v>
      </c>
      <c r="AC26" s="7">
        <f t="shared" si="95"/>
        <v>0.92557334487234966</v>
      </c>
      <c r="AD26" s="27">
        <f t="shared" si="96"/>
        <v>33.4</v>
      </c>
      <c r="AE26" s="11" t="e">
        <f>ROUND(AD26*#REF!,-1)</f>
        <v>#REF!</v>
      </c>
      <c r="AF26" s="19">
        <f t="shared" si="97"/>
        <v>0.4452617914322804</v>
      </c>
      <c r="AG26" s="57"/>
      <c r="AH26" s="82" t="s">
        <v>54</v>
      </c>
      <c r="AI26" s="83">
        <f t="shared" ref="AI26:AO26" si="111">K26-AS26-BD26-BO26</f>
        <v>0</v>
      </c>
      <c r="AJ26" s="83">
        <f t="shared" si="111"/>
        <v>0</v>
      </c>
      <c r="AK26" s="83">
        <f t="shared" si="111"/>
        <v>0</v>
      </c>
      <c r="AL26" s="83">
        <f t="shared" si="111"/>
        <v>0</v>
      </c>
      <c r="AM26" s="83">
        <f t="shared" si="111"/>
        <v>0</v>
      </c>
      <c r="AN26" s="83">
        <f t="shared" si="111"/>
        <v>0</v>
      </c>
      <c r="AO26" s="83">
        <f t="shared" si="111"/>
        <v>0</v>
      </c>
      <c r="AP26" s="89">
        <f t="shared" si="99"/>
        <v>0</v>
      </c>
      <c r="AQ26" s="86">
        <f t="shared" si="100"/>
        <v>0</v>
      </c>
      <c r="AR26" s="64" t="s">
        <v>54</v>
      </c>
      <c r="AS26" s="65">
        <v>0</v>
      </c>
      <c r="AT26" s="65">
        <v>0</v>
      </c>
      <c r="AU26" s="65">
        <v>0</v>
      </c>
      <c r="AV26" s="65">
        <v>0</v>
      </c>
      <c r="AW26" s="65">
        <v>0</v>
      </c>
      <c r="AX26" s="65">
        <v>0</v>
      </c>
      <c r="AY26" s="65">
        <v>0</v>
      </c>
      <c r="AZ26" s="61">
        <f t="shared" si="101"/>
        <v>0</v>
      </c>
      <c r="BA26" s="9">
        <f t="shared" si="102"/>
        <v>0</v>
      </c>
      <c r="BB26" s="9">
        <f t="shared" si="103"/>
        <v>0</v>
      </c>
      <c r="BC26" s="68" t="s">
        <v>54</v>
      </c>
      <c r="BD26" s="69">
        <v>0</v>
      </c>
      <c r="BE26" s="69">
        <v>0</v>
      </c>
      <c r="BF26" s="69">
        <v>0</v>
      </c>
      <c r="BG26" s="69">
        <v>0</v>
      </c>
      <c r="BH26" s="69">
        <v>0</v>
      </c>
      <c r="BI26" s="69">
        <v>0</v>
      </c>
      <c r="BJ26" s="69">
        <v>0</v>
      </c>
      <c r="BK26" s="61">
        <f t="shared" si="104"/>
        <v>0</v>
      </c>
      <c r="BL26" s="9">
        <f t="shared" si="105"/>
        <v>0</v>
      </c>
      <c r="BM26" s="9">
        <f t="shared" si="106"/>
        <v>0</v>
      </c>
      <c r="BN26" s="78" t="s">
        <v>54</v>
      </c>
      <c r="BO26" s="79">
        <v>0</v>
      </c>
      <c r="BP26" s="79">
        <v>0</v>
      </c>
      <c r="BQ26" s="79">
        <v>0</v>
      </c>
      <c r="BR26" s="79">
        <v>0</v>
      </c>
      <c r="BS26" s="79">
        <v>0</v>
      </c>
      <c r="BT26" s="79">
        <v>0</v>
      </c>
      <c r="BU26" s="79">
        <v>0</v>
      </c>
      <c r="BV26" s="61">
        <f t="shared" si="57"/>
        <v>0</v>
      </c>
      <c r="BW26" s="9">
        <f t="shared" si="58"/>
        <v>0</v>
      </c>
      <c r="BX26" s="9">
        <f t="shared" si="59"/>
        <v>0</v>
      </c>
      <c r="BY26" s="8">
        <v>0</v>
      </c>
      <c r="BZ26" s="9">
        <f t="shared" si="32"/>
        <v>0</v>
      </c>
      <c r="CA26" s="9">
        <f t="shared" si="33"/>
        <v>0</v>
      </c>
      <c r="CB26" s="8">
        <v>0</v>
      </c>
      <c r="CC26" s="9">
        <f t="shared" si="34"/>
        <v>0</v>
      </c>
      <c r="CD26" s="9">
        <f t="shared" si="35"/>
        <v>0</v>
      </c>
      <c r="CE26" s="10">
        <v>1</v>
      </c>
    </row>
    <row r="27" spans="1:83" s="10" customFormat="1" ht="58.5" customHeight="1">
      <c r="A27" s="10" t="s">
        <v>66</v>
      </c>
      <c r="B27" s="33"/>
      <c r="C27" s="130" t="s">
        <v>446</v>
      </c>
      <c r="D27" s="20" t="s">
        <v>2193</v>
      </c>
      <c r="E27" s="20" t="s">
        <v>1664</v>
      </c>
      <c r="F27" s="20" t="s">
        <v>1668</v>
      </c>
      <c r="G27" s="96">
        <f t="shared" si="0"/>
        <v>10.99</v>
      </c>
      <c r="H27" s="110">
        <f>SUMIF(цены!A:A,C27,цены!B:B)</f>
        <v>16.899999999999999</v>
      </c>
      <c r="I27" s="113">
        <f>SUMIF(наличие!H:H,C27,наличие!D:D)</f>
        <v>131</v>
      </c>
      <c r="J27" s="32" t="s">
        <v>54</v>
      </c>
      <c r="K27" s="35">
        <v>0</v>
      </c>
      <c r="L27" s="35">
        <v>0</v>
      </c>
      <c r="M27" s="99">
        <v>10</v>
      </c>
      <c r="N27" s="99">
        <v>0</v>
      </c>
      <c r="O27" s="99">
        <v>5</v>
      </c>
      <c r="P27" s="99">
        <v>0</v>
      </c>
      <c r="Q27" s="99">
        <v>3</v>
      </c>
      <c r="R27" s="100">
        <f t="shared" si="36"/>
        <v>18</v>
      </c>
      <c r="S27" s="101">
        <f t="shared" si="88"/>
        <v>197.82</v>
      </c>
      <c r="T27" s="102">
        <f t="shared" si="38"/>
        <v>3.15</v>
      </c>
      <c r="U27" s="103">
        <f t="shared" si="89"/>
        <v>56.699999999999996</v>
      </c>
      <c r="V27" s="104">
        <f t="shared" si="90"/>
        <v>14.14</v>
      </c>
      <c r="W27" s="70">
        <f t="shared" si="6"/>
        <v>49</v>
      </c>
      <c r="X27" s="43">
        <f t="shared" si="91"/>
        <v>58</v>
      </c>
      <c r="Y27" s="11">
        <f t="shared" si="92"/>
        <v>4410</v>
      </c>
      <c r="Z27" s="6">
        <f t="shared" si="93"/>
        <v>2.4653465346534653</v>
      </c>
      <c r="AA27" s="26">
        <f t="shared" si="94"/>
        <v>26.9</v>
      </c>
      <c r="AB27" s="11" t="e">
        <f>ROUND(AA27*#REF!,-1)</f>
        <v>#REF!</v>
      </c>
      <c r="AC27" s="7">
        <f t="shared" si="95"/>
        <v>0.90240452616690225</v>
      </c>
      <c r="AD27" s="27">
        <f t="shared" si="96"/>
        <v>20.2</v>
      </c>
      <c r="AE27" s="11" t="e">
        <f>ROUND(AD27*#REF!,-1)</f>
        <v>#REF!</v>
      </c>
      <c r="AF27" s="19">
        <f t="shared" si="97"/>
        <v>0.42857142857142844</v>
      </c>
      <c r="AG27" s="57"/>
      <c r="AH27" s="82" t="s">
        <v>54</v>
      </c>
      <c r="AI27" s="83">
        <f>K27-AS27-BD27-BO27+4</f>
        <v>4</v>
      </c>
      <c r="AJ27" s="83">
        <f>L27-AT27-BE27-BP27+6</f>
        <v>6</v>
      </c>
      <c r="AK27" s="83">
        <f>M27-AU27-BF27-BQ27+6</f>
        <v>9</v>
      </c>
      <c r="AL27" s="83">
        <f>N27-AV27-BG27-BR27+10</f>
        <v>8</v>
      </c>
      <c r="AM27" s="83">
        <f>O27-AW27-BH27-BS27+18</f>
        <v>16</v>
      </c>
      <c r="AN27" s="83">
        <f>P27-AX27-BI27-BT27+7</f>
        <v>6</v>
      </c>
      <c r="AO27" s="83">
        <f>Q27-AY27-BJ27-BU27+5</f>
        <v>5</v>
      </c>
      <c r="AP27" s="89">
        <f t="shared" si="99"/>
        <v>54</v>
      </c>
      <c r="AQ27" s="86">
        <f t="shared" si="100"/>
        <v>593.46</v>
      </c>
      <c r="AR27" s="64" t="s">
        <v>54</v>
      </c>
      <c r="AS27" s="65">
        <v>0</v>
      </c>
      <c r="AT27" s="65">
        <v>0</v>
      </c>
      <c r="AU27" s="65">
        <v>2</v>
      </c>
      <c r="AV27" s="65">
        <v>0</v>
      </c>
      <c r="AW27" s="65">
        <v>2</v>
      </c>
      <c r="AX27" s="65">
        <v>0</v>
      </c>
      <c r="AY27" s="65">
        <v>0</v>
      </c>
      <c r="AZ27" s="61">
        <f t="shared" si="101"/>
        <v>4</v>
      </c>
      <c r="BA27" s="9">
        <f t="shared" si="102"/>
        <v>76.664999999999992</v>
      </c>
      <c r="BB27" s="9">
        <f t="shared" si="103"/>
        <v>43.96</v>
      </c>
      <c r="BC27" s="68" t="s">
        <v>54</v>
      </c>
      <c r="BD27" s="69">
        <v>0</v>
      </c>
      <c r="BE27" s="69">
        <v>0</v>
      </c>
      <c r="BF27" s="69">
        <v>2</v>
      </c>
      <c r="BG27" s="69">
        <v>0</v>
      </c>
      <c r="BH27" s="69">
        <v>2</v>
      </c>
      <c r="BI27" s="69">
        <v>0</v>
      </c>
      <c r="BJ27" s="69">
        <v>1</v>
      </c>
      <c r="BK27" s="61">
        <f t="shared" si="104"/>
        <v>5</v>
      </c>
      <c r="BL27" s="9">
        <f t="shared" si="105"/>
        <v>103.56150000000001</v>
      </c>
      <c r="BM27" s="9">
        <f t="shared" si="106"/>
        <v>54.95</v>
      </c>
      <c r="BN27" s="78" t="s">
        <v>54</v>
      </c>
      <c r="BO27" s="79">
        <v>0</v>
      </c>
      <c r="BP27" s="79">
        <v>0</v>
      </c>
      <c r="BQ27" s="79">
        <v>3</v>
      </c>
      <c r="BR27" s="79">
        <v>2</v>
      </c>
      <c r="BS27" s="79">
        <v>3</v>
      </c>
      <c r="BT27" s="79">
        <v>1</v>
      </c>
      <c r="BU27" s="79">
        <v>2</v>
      </c>
      <c r="BV27" s="61">
        <f t="shared" si="57"/>
        <v>11</v>
      </c>
      <c r="BW27" s="9">
        <f t="shared" si="58"/>
        <v>334.18</v>
      </c>
      <c r="BX27" s="9">
        <f t="shared" si="59"/>
        <v>120.89</v>
      </c>
      <c r="BY27" s="8">
        <v>0</v>
      </c>
      <c r="BZ27" s="9">
        <f t="shared" si="32"/>
        <v>0</v>
      </c>
      <c r="CA27" s="9">
        <f t="shared" si="33"/>
        <v>0</v>
      </c>
      <c r="CB27" s="8">
        <v>0</v>
      </c>
      <c r="CC27" s="9">
        <f t="shared" si="34"/>
        <v>0</v>
      </c>
      <c r="CD27" s="9">
        <f t="shared" si="35"/>
        <v>0</v>
      </c>
      <c r="CE27" s="10">
        <v>1</v>
      </c>
    </row>
    <row r="28" spans="1:83" s="10" customFormat="1" ht="58.5" customHeight="1">
      <c r="A28" s="10" t="s">
        <v>66</v>
      </c>
      <c r="B28" s="33"/>
      <c r="C28" s="130" t="s">
        <v>446</v>
      </c>
      <c r="D28" s="20" t="s">
        <v>2184</v>
      </c>
      <c r="E28" s="20" t="s">
        <v>1664</v>
      </c>
      <c r="F28" s="20" t="s">
        <v>1668</v>
      </c>
      <c r="G28" s="96">
        <f t="shared" si="0"/>
        <v>10.99</v>
      </c>
      <c r="H28" s="110">
        <f>SUMIF(цены!A:A,C28,цены!B:B)</f>
        <v>16.899999999999999</v>
      </c>
      <c r="I28" s="113">
        <f>SUMIF(наличие!H:H,C28,наличие!D:D)</f>
        <v>131</v>
      </c>
      <c r="J28" s="32" t="s">
        <v>54</v>
      </c>
      <c r="K28" s="35">
        <v>0</v>
      </c>
      <c r="L28" s="35">
        <v>0</v>
      </c>
      <c r="M28" s="99">
        <v>0</v>
      </c>
      <c r="N28" s="99">
        <v>0</v>
      </c>
      <c r="O28" s="99">
        <v>0</v>
      </c>
      <c r="P28" s="99">
        <v>0</v>
      </c>
      <c r="Q28" s="99">
        <v>0</v>
      </c>
      <c r="R28" s="100">
        <f t="shared" si="36"/>
        <v>0</v>
      </c>
      <c r="S28" s="101">
        <f t="shared" si="88"/>
        <v>0</v>
      </c>
      <c r="T28" s="102">
        <f t="shared" si="38"/>
        <v>3.15</v>
      </c>
      <c r="U28" s="103">
        <f t="shared" si="89"/>
        <v>0</v>
      </c>
      <c r="V28" s="104">
        <f t="shared" si="90"/>
        <v>14.14</v>
      </c>
      <c r="W28" s="70">
        <f t="shared" si="6"/>
        <v>49</v>
      </c>
      <c r="X28" s="43">
        <f t="shared" si="91"/>
        <v>58</v>
      </c>
      <c r="Y28" s="11">
        <f t="shared" si="92"/>
        <v>4410</v>
      </c>
      <c r="Z28" s="6">
        <f t="shared" si="93"/>
        <v>2.4653465346534653</v>
      </c>
      <c r="AA28" s="26">
        <f t="shared" si="94"/>
        <v>26.9</v>
      </c>
      <c r="AB28" s="11" t="e">
        <f>ROUND(AA28*#REF!,-1)</f>
        <v>#REF!</v>
      </c>
      <c r="AC28" s="7">
        <f t="shared" si="95"/>
        <v>0.90240452616690225</v>
      </c>
      <c r="AD28" s="27">
        <f t="shared" si="96"/>
        <v>20.2</v>
      </c>
      <c r="AE28" s="11" t="e">
        <f>ROUND(AD28*#REF!,-1)</f>
        <v>#REF!</v>
      </c>
      <c r="AF28" s="19">
        <f t="shared" si="97"/>
        <v>0.42857142857142844</v>
      </c>
      <c r="AG28" s="57"/>
      <c r="AH28" s="82" t="s">
        <v>54</v>
      </c>
      <c r="AI28" s="83">
        <f t="shared" ref="AI28:AO29" si="112">K28-AS28-BD28-BO28</f>
        <v>0</v>
      </c>
      <c r="AJ28" s="83">
        <f t="shared" si="112"/>
        <v>0</v>
      </c>
      <c r="AK28" s="83">
        <f t="shared" si="112"/>
        <v>0</v>
      </c>
      <c r="AL28" s="83">
        <f t="shared" si="112"/>
        <v>0</v>
      </c>
      <c r="AM28" s="83">
        <f t="shared" si="112"/>
        <v>0</v>
      </c>
      <c r="AN28" s="83">
        <f t="shared" si="112"/>
        <v>0</v>
      </c>
      <c r="AO28" s="83">
        <f t="shared" si="112"/>
        <v>0</v>
      </c>
      <c r="AP28" s="89">
        <f t="shared" si="99"/>
        <v>0</v>
      </c>
      <c r="AQ28" s="86">
        <f t="shared" si="100"/>
        <v>0</v>
      </c>
      <c r="AR28" s="64" t="s">
        <v>54</v>
      </c>
      <c r="AS28" s="65">
        <v>0</v>
      </c>
      <c r="AT28" s="65">
        <v>0</v>
      </c>
      <c r="AU28" s="65">
        <v>0</v>
      </c>
      <c r="AV28" s="65">
        <v>0</v>
      </c>
      <c r="AW28" s="65">
        <v>0</v>
      </c>
      <c r="AX28" s="65">
        <v>0</v>
      </c>
      <c r="AY28" s="65">
        <v>0</v>
      </c>
      <c r="AZ28" s="61">
        <f t="shared" si="101"/>
        <v>0</v>
      </c>
      <c r="BA28" s="9">
        <f t="shared" si="102"/>
        <v>0</v>
      </c>
      <c r="BB28" s="9">
        <f t="shared" si="103"/>
        <v>0</v>
      </c>
      <c r="BC28" s="68" t="s">
        <v>54</v>
      </c>
      <c r="BD28" s="69">
        <v>0</v>
      </c>
      <c r="BE28" s="69">
        <v>0</v>
      </c>
      <c r="BF28" s="69">
        <v>0</v>
      </c>
      <c r="BG28" s="69">
        <v>0</v>
      </c>
      <c r="BH28" s="69">
        <v>0</v>
      </c>
      <c r="BI28" s="69">
        <v>0</v>
      </c>
      <c r="BJ28" s="69">
        <v>0</v>
      </c>
      <c r="BK28" s="61">
        <f t="shared" si="104"/>
        <v>0</v>
      </c>
      <c r="BL28" s="9">
        <f t="shared" si="105"/>
        <v>0</v>
      </c>
      <c r="BM28" s="9">
        <f t="shared" si="106"/>
        <v>0</v>
      </c>
      <c r="BN28" s="78" t="s">
        <v>54</v>
      </c>
      <c r="BO28" s="79">
        <v>0</v>
      </c>
      <c r="BP28" s="79">
        <v>0</v>
      </c>
      <c r="BQ28" s="79">
        <v>0</v>
      </c>
      <c r="BR28" s="79">
        <v>0</v>
      </c>
      <c r="BS28" s="79">
        <v>0</v>
      </c>
      <c r="BT28" s="79">
        <v>0</v>
      </c>
      <c r="BU28" s="79">
        <v>0</v>
      </c>
      <c r="BV28" s="61">
        <f t="shared" si="57"/>
        <v>0</v>
      </c>
      <c r="BW28" s="9">
        <f t="shared" si="58"/>
        <v>0</v>
      </c>
      <c r="BX28" s="9">
        <f t="shared" si="59"/>
        <v>0</v>
      </c>
      <c r="BY28" s="8">
        <v>0</v>
      </c>
      <c r="BZ28" s="9">
        <f t="shared" si="32"/>
        <v>0</v>
      </c>
      <c r="CA28" s="9">
        <f t="shared" si="33"/>
        <v>0</v>
      </c>
      <c r="CB28" s="8">
        <v>0</v>
      </c>
      <c r="CC28" s="9">
        <f t="shared" si="34"/>
        <v>0</v>
      </c>
      <c r="CD28" s="9">
        <f t="shared" si="35"/>
        <v>0</v>
      </c>
      <c r="CE28" s="10">
        <v>1</v>
      </c>
    </row>
    <row r="29" spans="1:83" s="10" customFormat="1" ht="58.5" customHeight="1">
      <c r="A29" s="10" t="s">
        <v>66</v>
      </c>
      <c r="B29" s="33"/>
      <c r="C29" s="130" t="s">
        <v>446</v>
      </c>
      <c r="D29" s="20" t="s">
        <v>2192</v>
      </c>
      <c r="E29" s="20" t="s">
        <v>1664</v>
      </c>
      <c r="F29" s="20" t="s">
        <v>1668</v>
      </c>
      <c r="G29" s="96">
        <f t="shared" si="0"/>
        <v>10.99</v>
      </c>
      <c r="H29" s="110">
        <f>SUMIF(цены!A:A,C29,цены!B:B)</f>
        <v>16.899999999999999</v>
      </c>
      <c r="I29" s="113">
        <f>SUMIF(наличие!H:H,C29,наличие!D:D)</f>
        <v>131</v>
      </c>
      <c r="J29" s="32" t="s">
        <v>54</v>
      </c>
      <c r="K29" s="35">
        <v>0</v>
      </c>
      <c r="L29" s="35">
        <v>0</v>
      </c>
      <c r="M29" s="99">
        <v>0</v>
      </c>
      <c r="N29" s="99">
        <v>0</v>
      </c>
      <c r="O29" s="99">
        <v>0</v>
      </c>
      <c r="P29" s="99">
        <v>0</v>
      </c>
      <c r="Q29" s="99">
        <v>0</v>
      </c>
      <c r="R29" s="100">
        <f t="shared" si="36"/>
        <v>0</v>
      </c>
      <c r="S29" s="101">
        <f t="shared" si="88"/>
        <v>0</v>
      </c>
      <c r="T29" s="102">
        <f t="shared" si="38"/>
        <v>3.15</v>
      </c>
      <c r="U29" s="103">
        <f t="shared" si="89"/>
        <v>0</v>
      </c>
      <c r="V29" s="104">
        <f t="shared" si="90"/>
        <v>14.14</v>
      </c>
      <c r="W29" s="70">
        <f t="shared" si="6"/>
        <v>49</v>
      </c>
      <c r="X29" s="43">
        <f t="shared" si="91"/>
        <v>58</v>
      </c>
      <c r="Y29" s="11">
        <f t="shared" si="92"/>
        <v>4410</v>
      </c>
      <c r="Z29" s="6">
        <f t="shared" si="93"/>
        <v>2.4653465346534653</v>
      </c>
      <c r="AA29" s="26">
        <f t="shared" si="94"/>
        <v>26.9</v>
      </c>
      <c r="AB29" s="11" t="e">
        <f>ROUND(AA29*#REF!,-1)</f>
        <v>#REF!</v>
      </c>
      <c r="AC29" s="7">
        <f t="shared" si="95"/>
        <v>0.90240452616690225</v>
      </c>
      <c r="AD29" s="27">
        <f t="shared" si="96"/>
        <v>20.2</v>
      </c>
      <c r="AE29" s="11" t="e">
        <f>ROUND(AD29*#REF!,-1)</f>
        <v>#REF!</v>
      </c>
      <c r="AF29" s="19">
        <f t="shared" si="97"/>
        <v>0.42857142857142844</v>
      </c>
      <c r="AG29" s="57"/>
      <c r="AH29" s="82" t="s">
        <v>54</v>
      </c>
      <c r="AI29" s="83">
        <f t="shared" si="112"/>
        <v>0</v>
      </c>
      <c r="AJ29" s="83">
        <f t="shared" si="112"/>
        <v>0</v>
      </c>
      <c r="AK29" s="83">
        <f t="shared" si="112"/>
        <v>0</v>
      </c>
      <c r="AL29" s="83">
        <f t="shared" si="112"/>
        <v>0</v>
      </c>
      <c r="AM29" s="83">
        <f t="shared" si="112"/>
        <v>0</v>
      </c>
      <c r="AN29" s="83">
        <f t="shared" si="112"/>
        <v>0</v>
      </c>
      <c r="AO29" s="83">
        <f t="shared" si="112"/>
        <v>0</v>
      </c>
      <c r="AP29" s="89">
        <f t="shared" si="99"/>
        <v>0</v>
      </c>
      <c r="AQ29" s="86">
        <f t="shared" si="100"/>
        <v>0</v>
      </c>
      <c r="AR29" s="64" t="s">
        <v>54</v>
      </c>
      <c r="AS29" s="65">
        <v>0</v>
      </c>
      <c r="AT29" s="65">
        <v>0</v>
      </c>
      <c r="AU29" s="65">
        <v>0</v>
      </c>
      <c r="AV29" s="65">
        <v>0</v>
      </c>
      <c r="AW29" s="65">
        <v>0</v>
      </c>
      <c r="AX29" s="65">
        <v>0</v>
      </c>
      <c r="AY29" s="65">
        <v>0</v>
      </c>
      <c r="AZ29" s="61">
        <f t="shared" si="101"/>
        <v>0</v>
      </c>
      <c r="BA29" s="9">
        <f t="shared" si="102"/>
        <v>0</v>
      </c>
      <c r="BB29" s="9">
        <f t="shared" si="103"/>
        <v>0</v>
      </c>
      <c r="BC29" s="68" t="s">
        <v>54</v>
      </c>
      <c r="BD29" s="69">
        <v>0</v>
      </c>
      <c r="BE29" s="69">
        <v>0</v>
      </c>
      <c r="BF29" s="69">
        <v>0</v>
      </c>
      <c r="BG29" s="69">
        <v>0</v>
      </c>
      <c r="BH29" s="69">
        <v>0</v>
      </c>
      <c r="BI29" s="69">
        <v>0</v>
      </c>
      <c r="BJ29" s="69">
        <v>0</v>
      </c>
      <c r="BK29" s="61">
        <f t="shared" si="104"/>
        <v>0</v>
      </c>
      <c r="BL29" s="9">
        <f t="shared" si="105"/>
        <v>0</v>
      </c>
      <c r="BM29" s="9">
        <f t="shared" si="106"/>
        <v>0</v>
      </c>
      <c r="BN29" s="78" t="s">
        <v>54</v>
      </c>
      <c r="BO29" s="79">
        <v>0</v>
      </c>
      <c r="BP29" s="79">
        <v>0</v>
      </c>
      <c r="BQ29" s="79">
        <v>0</v>
      </c>
      <c r="BR29" s="79">
        <v>0</v>
      </c>
      <c r="BS29" s="79">
        <v>0</v>
      </c>
      <c r="BT29" s="79">
        <v>0</v>
      </c>
      <c r="BU29" s="79">
        <v>0</v>
      </c>
      <c r="BV29" s="61">
        <f t="shared" si="57"/>
        <v>0</v>
      </c>
      <c r="BW29" s="9">
        <f t="shared" si="58"/>
        <v>0</v>
      </c>
      <c r="BX29" s="9">
        <f t="shared" si="59"/>
        <v>0</v>
      </c>
      <c r="BY29" s="8">
        <v>0</v>
      </c>
      <c r="BZ29" s="9">
        <f t="shared" si="32"/>
        <v>0</v>
      </c>
      <c r="CA29" s="9">
        <f t="shared" si="33"/>
        <v>0</v>
      </c>
      <c r="CB29" s="8">
        <v>0</v>
      </c>
      <c r="CC29" s="9">
        <f t="shared" si="34"/>
        <v>0</v>
      </c>
      <c r="CD29" s="9">
        <f t="shared" si="35"/>
        <v>0</v>
      </c>
      <c r="CE29" s="10">
        <v>1</v>
      </c>
    </row>
    <row r="30" spans="1:83" s="10" customFormat="1" ht="58.5" customHeight="1">
      <c r="A30" s="10" t="s">
        <v>66</v>
      </c>
      <c r="B30" s="94"/>
      <c r="C30" s="129" t="s">
        <v>1697</v>
      </c>
      <c r="D30" s="20" t="s">
        <v>2185</v>
      </c>
      <c r="E30" s="95" t="s">
        <v>1672</v>
      </c>
      <c r="F30" s="95" t="s">
        <v>1668</v>
      </c>
      <c r="G30" s="96">
        <f t="shared" si="0"/>
        <v>16.190000000000001</v>
      </c>
      <c r="H30" s="97">
        <f>SUMIF(цены!A:A,C30,цены!B:B)</f>
        <v>24.9</v>
      </c>
      <c r="I30" s="113">
        <f>SUMIF(наличие!H:H,C30,наличие!D:D)</f>
        <v>0</v>
      </c>
      <c r="J30" s="98" t="s">
        <v>54</v>
      </c>
      <c r="K30" s="99">
        <v>0</v>
      </c>
      <c r="L30" s="99">
        <v>2</v>
      </c>
      <c r="M30" s="99">
        <v>10</v>
      </c>
      <c r="N30" s="99">
        <v>4</v>
      </c>
      <c r="O30" s="99">
        <v>16</v>
      </c>
      <c r="P30" s="99">
        <v>2</v>
      </c>
      <c r="Q30" s="99">
        <v>10</v>
      </c>
      <c r="R30" s="100">
        <f t="shared" si="36"/>
        <v>44</v>
      </c>
      <c r="S30" s="101">
        <f t="shared" si="88"/>
        <v>712.36</v>
      </c>
      <c r="T30" s="102">
        <f t="shared" si="38"/>
        <v>3.93</v>
      </c>
      <c r="U30" s="103">
        <f t="shared" si="89"/>
        <v>172.92000000000002</v>
      </c>
      <c r="V30" s="104">
        <f t="shared" si="90"/>
        <v>20.12</v>
      </c>
      <c r="W30" s="70">
        <f t="shared" si="6"/>
        <v>70</v>
      </c>
      <c r="X30" s="43">
        <f t="shared" si="91"/>
        <v>82.5</v>
      </c>
      <c r="Y30" s="11">
        <f t="shared" si="92"/>
        <v>6300</v>
      </c>
      <c r="Z30" s="6">
        <f t="shared" si="93"/>
        <v>2.4791252485089461</v>
      </c>
      <c r="AA30" s="26">
        <f t="shared" si="94"/>
        <v>38.5</v>
      </c>
      <c r="AB30" s="11" t="e">
        <f>ROUND(AA30*#REF!,-1)</f>
        <v>#REF!</v>
      </c>
      <c r="AC30" s="7">
        <f t="shared" si="95"/>
        <v>0.91351888667992043</v>
      </c>
      <c r="AD30" s="27">
        <f t="shared" si="96"/>
        <v>28.9</v>
      </c>
      <c r="AE30" s="11" t="e">
        <f>ROUND(AD30*#REF!,-1)</f>
        <v>#REF!</v>
      </c>
      <c r="AF30" s="19">
        <f t="shared" si="97"/>
        <v>0.43638170974155055</v>
      </c>
      <c r="AG30" s="57"/>
      <c r="AH30" s="82" t="s">
        <v>54</v>
      </c>
      <c r="AI30" s="83">
        <f t="shared" ref="AI30:AO32" si="113">K30-AS30-BD30-BO30</f>
        <v>0</v>
      </c>
      <c r="AJ30" s="83">
        <f t="shared" si="113"/>
        <v>2</v>
      </c>
      <c r="AK30" s="83">
        <f t="shared" si="113"/>
        <v>5</v>
      </c>
      <c r="AL30" s="83">
        <f t="shared" si="113"/>
        <v>4</v>
      </c>
      <c r="AM30" s="83">
        <f t="shared" si="113"/>
        <v>8</v>
      </c>
      <c r="AN30" s="83">
        <f t="shared" si="113"/>
        <v>2</v>
      </c>
      <c r="AO30" s="83">
        <f t="shared" si="113"/>
        <v>5</v>
      </c>
      <c r="AP30" s="89">
        <f t="shared" si="99"/>
        <v>26</v>
      </c>
      <c r="AQ30" s="86">
        <f t="shared" si="100"/>
        <v>420.94000000000005</v>
      </c>
      <c r="AR30" s="64" t="s">
        <v>54</v>
      </c>
      <c r="AS30" s="65">
        <v>0</v>
      </c>
      <c r="AT30" s="65">
        <v>0</v>
      </c>
      <c r="AU30" s="65">
        <v>3</v>
      </c>
      <c r="AV30" s="65">
        <v>0</v>
      </c>
      <c r="AW30" s="65">
        <v>4</v>
      </c>
      <c r="AX30" s="65">
        <v>0</v>
      </c>
      <c r="AY30" s="65">
        <v>3</v>
      </c>
      <c r="AZ30" s="61">
        <f t="shared" si="101"/>
        <v>10</v>
      </c>
      <c r="BA30" s="9">
        <f t="shared" si="102"/>
        <v>274.3125</v>
      </c>
      <c r="BB30" s="9">
        <f t="shared" si="103"/>
        <v>161.9</v>
      </c>
      <c r="BC30" s="68" t="s">
        <v>54</v>
      </c>
      <c r="BD30" s="69">
        <v>0</v>
      </c>
      <c r="BE30" s="69">
        <v>0</v>
      </c>
      <c r="BF30" s="69">
        <v>1</v>
      </c>
      <c r="BG30" s="69">
        <v>0</v>
      </c>
      <c r="BH30" s="69">
        <v>2</v>
      </c>
      <c r="BI30" s="69">
        <v>0</v>
      </c>
      <c r="BJ30" s="69">
        <v>1</v>
      </c>
      <c r="BK30" s="61">
        <f t="shared" si="104"/>
        <v>4</v>
      </c>
      <c r="BL30" s="9">
        <f t="shared" si="105"/>
        <v>118.35600000000001</v>
      </c>
      <c r="BM30" s="9">
        <f t="shared" si="106"/>
        <v>64.760000000000005</v>
      </c>
      <c r="BN30" s="78" t="s">
        <v>54</v>
      </c>
      <c r="BO30" s="79">
        <v>0</v>
      </c>
      <c r="BP30" s="79">
        <v>0</v>
      </c>
      <c r="BQ30" s="79">
        <v>1</v>
      </c>
      <c r="BR30" s="79">
        <v>0</v>
      </c>
      <c r="BS30" s="79">
        <v>2</v>
      </c>
      <c r="BT30" s="79">
        <v>0</v>
      </c>
      <c r="BU30" s="79">
        <v>1</v>
      </c>
      <c r="BV30" s="61">
        <f t="shared" si="57"/>
        <v>4</v>
      </c>
      <c r="BW30" s="9">
        <f t="shared" si="58"/>
        <v>173.6</v>
      </c>
      <c r="BX30" s="9">
        <f t="shared" si="59"/>
        <v>64.760000000000005</v>
      </c>
      <c r="BY30" s="8">
        <v>0</v>
      </c>
      <c r="BZ30" s="9">
        <f t="shared" si="32"/>
        <v>0</v>
      </c>
      <c r="CA30" s="9">
        <f t="shared" si="33"/>
        <v>0</v>
      </c>
      <c r="CB30" s="8">
        <v>0</v>
      </c>
      <c r="CC30" s="9">
        <f t="shared" si="34"/>
        <v>0</v>
      </c>
      <c r="CD30" s="9">
        <f t="shared" si="35"/>
        <v>0</v>
      </c>
      <c r="CE30" s="10">
        <v>1</v>
      </c>
    </row>
    <row r="31" spans="1:83" s="10" customFormat="1" ht="58.5" customHeight="1">
      <c r="A31" s="10" t="s">
        <v>66</v>
      </c>
      <c r="B31" s="94"/>
      <c r="C31" s="129" t="s">
        <v>1697</v>
      </c>
      <c r="D31" s="20" t="s">
        <v>2184</v>
      </c>
      <c r="E31" s="95" t="s">
        <v>1672</v>
      </c>
      <c r="F31" s="95" t="s">
        <v>1668</v>
      </c>
      <c r="G31" s="96">
        <f t="shared" si="0"/>
        <v>16.190000000000001</v>
      </c>
      <c r="H31" s="97">
        <f>SUMIF(цены!A:A,C31,цены!B:B)</f>
        <v>24.9</v>
      </c>
      <c r="I31" s="113">
        <f>SUMIF(наличие!H:H,C31,наличие!D:D)</f>
        <v>0</v>
      </c>
      <c r="J31" s="98" t="s">
        <v>54</v>
      </c>
      <c r="K31" s="99">
        <v>0</v>
      </c>
      <c r="L31" s="99">
        <v>2</v>
      </c>
      <c r="M31" s="99">
        <v>10</v>
      </c>
      <c r="N31" s="99">
        <v>4</v>
      </c>
      <c r="O31" s="99">
        <v>16</v>
      </c>
      <c r="P31" s="99">
        <v>2</v>
      </c>
      <c r="Q31" s="99">
        <v>10</v>
      </c>
      <c r="R31" s="100">
        <f t="shared" si="36"/>
        <v>44</v>
      </c>
      <c r="S31" s="101">
        <f t="shared" si="88"/>
        <v>712.36</v>
      </c>
      <c r="T31" s="102">
        <f t="shared" si="38"/>
        <v>3.93</v>
      </c>
      <c r="U31" s="103">
        <f t="shared" si="89"/>
        <v>172.92000000000002</v>
      </c>
      <c r="V31" s="104">
        <f t="shared" si="90"/>
        <v>20.12</v>
      </c>
      <c r="W31" s="70">
        <f t="shared" si="6"/>
        <v>70</v>
      </c>
      <c r="X31" s="43">
        <f t="shared" si="91"/>
        <v>82.5</v>
      </c>
      <c r="Y31" s="11">
        <f t="shared" si="92"/>
        <v>6300</v>
      </c>
      <c r="Z31" s="6">
        <f t="shared" si="93"/>
        <v>2.4791252485089461</v>
      </c>
      <c r="AA31" s="26">
        <f t="shared" si="94"/>
        <v>38.5</v>
      </c>
      <c r="AB31" s="11" t="e">
        <f>ROUND(AA31*#REF!,-1)</f>
        <v>#REF!</v>
      </c>
      <c r="AC31" s="7">
        <f t="shared" si="95"/>
        <v>0.91351888667992043</v>
      </c>
      <c r="AD31" s="27">
        <f t="shared" si="96"/>
        <v>28.9</v>
      </c>
      <c r="AE31" s="11" t="e">
        <f>ROUND(AD31*#REF!,-1)</f>
        <v>#REF!</v>
      </c>
      <c r="AF31" s="19">
        <f t="shared" si="97"/>
        <v>0.43638170974155055</v>
      </c>
      <c r="AG31" s="57"/>
      <c r="AH31" s="82" t="s">
        <v>54</v>
      </c>
      <c r="AI31" s="83">
        <f t="shared" si="113"/>
        <v>0</v>
      </c>
      <c r="AJ31" s="83">
        <f t="shared" si="113"/>
        <v>2</v>
      </c>
      <c r="AK31" s="83">
        <f t="shared" si="113"/>
        <v>5</v>
      </c>
      <c r="AL31" s="83">
        <f t="shared" si="113"/>
        <v>4</v>
      </c>
      <c r="AM31" s="83">
        <f t="shared" si="113"/>
        <v>8</v>
      </c>
      <c r="AN31" s="83">
        <f t="shared" si="113"/>
        <v>2</v>
      </c>
      <c r="AO31" s="83">
        <f t="shared" si="113"/>
        <v>5</v>
      </c>
      <c r="AP31" s="89">
        <f t="shared" si="99"/>
        <v>26</v>
      </c>
      <c r="AQ31" s="86">
        <f t="shared" si="100"/>
        <v>420.94000000000005</v>
      </c>
      <c r="AR31" s="64" t="s">
        <v>54</v>
      </c>
      <c r="AS31" s="65">
        <v>0</v>
      </c>
      <c r="AT31" s="65">
        <v>0</v>
      </c>
      <c r="AU31" s="65">
        <v>3</v>
      </c>
      <c r="AV31" s="65">
        <v>0</v>
      </c>
      <c r="AW31" s="65">
        <v>4</v>
      </c>
      <c r="AX31" s="65">
        <v>0</v>
      </c>
      <c r="AY31" s="65">
        <v>3</v>
      </c>
      <c r="AZ31" s="61">
        <f t="shared" ref="AZ31:AZ32" si="114">SUM(AR31:AY31)</f>
        <v>10</v>
      </c>
      <c r="BA31" s="9">
        <f t="shared" ref="BA31:BA32" si="115">AZ31*AA31*0.75*0.95</f>
        <v>274.3125</v>
      </c>
      <c r="BB31" s="9">
        <f t="shared" ref="BB31:BB32" si="116">AZ31*G31</f>
        <v>161.9</v>
      </c>
      <c r="BC31" s="68" t="s">
        <v>54</v>
      </c>
      <c r="BD31" s="69">
        <v>0</v>
      </c>
      <c r="BE31" s="69">
        <v>0</v>
      </c>
      <c r="BF31" s="69">
        <v>1</v>
      </c>
      <c r="BG31" s="69">
        <v>0</v>
      </c>
      <c r="BH31" s="69">
        <v>2</v>
      </c>
      <c r="BI31" s="69">
        <v>0</v>
      </c>
      <c r="BJ31" s="69">
        <v>1</v>
      </c>
      <c r="BK31" s="61">
        <f t="shared" ref="BK31:BK32" si="117">SUM(BC31:BJ31)</f>
        <v>4</v>
      </c>
      <c r="BL31" s="9">
        <f t="shared" ref="BL31:BL32" si="118">BK31*W31*0.4227</f>
        <v>118.35600000000001</v>
      </c>
      <c r="BM31" s="9">
        <f t="shared" ref="BM31:BM32" si="119">BK31*G31</f>
        <v>64.760000000000005</v>
      </c>
      <c r="BN31" s="78" t="s">
        <v>54</v>
      </c>
      <c r="BO31" s="79">
        <v>0</v>
      </c>
      <c r="BP31" s="79">
        <v>0</v>
      </c>
      <c r="BQ31" s="79">
        <v>1</v>
      </c>
      <c r="BR31" s="79">
        <v>0</v>
      </c>
      <c r="BS31" s="79">
        <v>2</v>
      </c>
      <c r="BT31" s="79">
        <v>0</v>
      </c>
      <c r="BU31" s="79">
        <v>1</v>
      </c>
      <c r="BV31" s="61">
        <f t="shared" si="57"/>
        <v>4</v>
      </c>
      <c r="BW31" s="9">
        <f t="shared" si="58"/>
        <v>173.6</v>
      </c>
      <c r="BX31" s="9">
        <f t="shared" si="59"/>
        <v>64.760000000000005</v>
      </c>
      <c r="BY31" s="8">
        <v>0</v>
      </c>
      <c r="BZ31" s="9">
        <f t="shared" si="32"/>
        <v>0</v>
      </c>
      <c r="CA31" s="9">
        <f t="shared" si="33"/>
        <v>0</v>
      </c>
      <c r="CB31" s="8">
        <v>0</v>
      </c>
      <c r="CC31" s="9">
        <f t="shared" si="34"/>
        <v>0</v>
      </c>
      <c r="CD31" s="9">
        <f t="shared" si="35"/>
        <v>0</v>
      </c>
      <c r="CE31" s="10">
        <v>1</v>
      </c>
    </row>
    <row r="32" spans="1:83" s="10" customFormat="1" ht="58.5" customHeight="1">
      <c r="A32" s="10" t="s">
        <v>66</v>
      </c>
      <c r="B32" s="94"/>
      <c r="C32" s="129" t="s">
        <v>1697</v>
      </c>
      <c r="D32" s="20" t="s">
        <v>2195</v>
      </c>
      <c r="E32" s="95" t="s">
        <v>1672</v>
      </c>
      <c r="F32" s="95" t="s">
        <v>1668</v>
      </c>
      <c r="G32" s="96">
        <f t="shared" si="0"/>
        <v>16.190000000000001</v>
      </c>
      <c r="H32" s="97">
        <f>SUMIF(цены!A:A,C32,цены!B:B)</f>
        <v>24.9</v>
      </c>
      <c r="I32" s="113">
        <f>SUMIF(наличие!H:H,C32,наличие!D:D)</f>
        <v>0</v>
      </c>
      <c r="J32" s="98" t="s">
        <v>54</v>
      </c>
      <c r="K32" s="99">
        <v>0</v>
      </c>
      <c r="L32" s="99">
        <v>1</v>
      </c>
      <c r="M32" s="99">
        <v>5</v>
      </c>
      <c r="N32" s="99">
        <v>2</v>
      </c>
      <c r="O32" s="99">
        <v>10</v>
      </c>
      <c r="P32" s="99">
        <v>1</v>
      </c>
      <c r="Q32" s="99">
        <v>5</v>
      </c>
      <c r="R32" s="100">
        <f t="shared" si="36"/>
        <v>24</v>
      </c>
      <c r="S32" s="101">
        <f t="shared" si="88"/>
        <v>388.56000000000006</v>
      </c>
      <c r="T32" s="102">
        <f t="shared" si="38"/>
        <v>3.93</v>
      </c>
      <c r="U32" s="103">
        <f t="shared" si="89"/>
        <v>94.320000000000007</v>
      </c>
      <c r="V32" s="104">
        <f t="shared" si="90"/>
        <v>20.12</v>
      </c>
      <c r="W32" s="70">
        <f t="shared" si="6"/>
        <v>70</v>
      </c>
      <c r="X32" s="43">
        <f t="shared" si="91"/>
        <v>82.5</v>
      </c>
      <c r="Y32" s="11">
        <f t="shared" si="92"/>
        <v>6300</v>
      </c>
      <c r="Z32" s="6">
        <f t="shared" si="93"/>
        <v>2.4791252485089461</v>
      </c>
      <c r="AA32" s="26">
        <f t="shared" si="94"/>
        <v>38.5</v>
      </c>
      <c r="AB32" s="11" t="e">
        <f>ROUND(AA32*#REF!,-1)</f>
        <v>#REF!</v>
      </c>
      <c r="AC32" s="7">
        <f t="shared" si="95"/>
        <v>0.91351888667992043</v>
      </c>
      <c r="AD32" s="27">
        <f t="shared" si="96"/>
        <v>28.9</v>
      </c>
      <c r="AE32" s="11" t="e">
        <f>ROUND(AD32*#REF!,-1)</f>
        <v>#REF!</v>
      </c>
      <c r="AF32" s="19">
        <f t="shared" si="97"/>
        <v>0.43638170974155055</v>
      </c>
      <c r="AG32" s="57"/>
      <c r="AH32" s="82" t="s">
        <v>54</v>
      </c>
      <c r="AI32" s="83">
        <f t="shared" si="113"/>
        <v>0</v>
      </c>
      <c r="AJ32" s="83">
        <f t="shared" si="113"/>
        <v>1</v>
      </c>
      <c r="AK32" s="83">
        <f t="shared" si="113"/>
        <v>3</v>
      </c>
      <c r="AL32" s="83">
        <f t="shared" si="113"/>
        <v>2</v>
      </c>
      <c r="AM32" s="83">
        <f t="shared" si="113"/>
        <v>6</v>
      </c>
      <c r="AN32" s="83">
        <f t="shared" si="113"/>
        <v>1</v>
      </c>
      <c r="AO32" s="83">
        <f t="shared" si="113"/>
        <v>3</v>
      </c>
      <c r="AP32" s="89">
        <f t="shared" si="99"/>
        <v>16</v>
      </c>
      <c r="AQ32" s="86">
        <f t="shared" si="100"/>
        <v>259.04000000000002</v>
      </c>
      <c r="AR32" s="64" t="s">
        <v>54</v>
      </c>
      <c r="AS32" s="65">
        <v>0</v>
      </c>
      <c r="AT32" s="65">
        <v>0</v>
      </c>
      <c r="AU32" s="65">
        <v>0</v>
      </c>
      <c r="AV32" s="65">
        <v>0</v>
      </c>
      <c r="AW32" s="65">
        <v>0</v>
      </c>
      <c r="AX32" s="65">
        <v>0</v>
      </c>
      <c r="AY32" s="65">
        <v>0</v>
      </c>
      <c r="AZ32" s="61">
        <f t="shared" si="114"/>
        <v>0</v>
      </c>
      <c r="BA32" s="9">
        <f t="shared" si="115"/>
        <v>0</v>
      </c>
      <c r="BB32" s="9">
        <f t="shared" si="116"/>
        <v>0</v>
      </c>
      <c r="BC32" s="68" t="s">
        <v>54</v>
      </c>
      <c r="BD32" s="69">
        <v>0</v>
      </c>
      <c r="BE32" s="69">
        <v>0</v>
      </c>
      <c r="BF32" s="69">
        <v>1</v>
      </c>
      <c r="BG32" s="69">
        <v>0</v>
      </c>
      <c r="BH32" s="69">
        <v>2</v>
      </c>
      <c r="BI32" s="69">
        <v>0</v>
      </c>
      <c r="BJ32" s="69">
        <v>1</v>
      </c>
      <c r="BK32" s="61">
        <f t="shared" si="117"/>
        <v>4</v>
      </c>
      <c r="BL32" s="9">
        <f t="shared" si="118"/>
        <v>118.35600000000001</v>
      </c>
      <c r="BM32" s="9">
        <f t="shared" si="119"/>
        <v>64.760000000000005</v>
      </c>
      <c r="BN32" s="78" t="s">
        <v>54</v>
      </c>
      <c r="BO32" s="79">
        <v>0</v>
      </c>
      <c r="BP32" s="79">
        <v>0</v>
      </c>
      <c r="BQ32" s="79">
        <v>1</v>
      </c>
      <c r="BR32" s="79">
        <v>0</v>
      </c>
      <c r="BS32" s="79">
        <v>2</v>
      </c>
      <c r="BT32" s="79">
        <v>0</v>
      </c>
      <c r="BU32" s="79">
        <v>1</v>
      </c>
      <c r="BV32" s="61">
        <f t="shared" si="57"/>
        <v>4</v>
      </c>
      <c r="BW32" s="9">
        <f t="shared" si="58"/>
        <v>173.6</v>
      </c>
      <c r="BX32" s="9">
        <f t="shared" si="59"/>
        <v>64.760000000000005</v>
      </c>
      <c r="BY32" s="8">
        <v>0</v>
      </c>
      <c r="BZ32" s="9">
        <f t="shared" si="32"/>
        <v>0</v>
      </c>
      <c r="CA32" s="9">
        <f t="shared" si="33"/>
        <v>0</v>
      </c>
      <c r="CB32" s="8">
        <v>0</v>
      </c>
      <c r="CC32" s="9">
        <f t="shared" si="34"/>
        <v>0</v>
      </c>
      <c r="CD32" s="9">
        <f t="shared" si="35"/>
        <v>0</v>
      </c>
      <c r="CE32" s="10">
        <v>1</v>
      </c>
    </row>
    <row r="33" spans="1:83" s="10" customFormat="1" ht="58.5" customHeight="1">
      <c r="A33" s="10" t="s">
        <v>66</v>
      </c>
      <c r="B33" s="33"/>
      <c r="C33" s="130" t="s">
        <v>513</v>
      </c>
      <c r="D33" s="20" t="s">
        <v>2197</v>
      </c>
      <c r="E33" s="20" t="s">
        <v>1676</v>
      </c>
      <c r="F33" s="20" t="s">
        <v>1668</v>
      </c>
      <c r="G33" s="96">
        <f t="shared" si="0"/>
        <v>12.94</v>
      </c>
      <c r="H33" s="110">
        <f>SUMIF(цены!A:A,C33,цены!B:B)</f>
        <v>19.899999999999999</v>
      </c>
      <c r="I33" s="113">
        <f>SUMIF(наличие!H:H,C33,наличие!D:D)</f>
        <v>32</v>
      </c>
      <c r="J33" s="32" t="s">
        <v>54</v>
      </c>
      <c r="K33" s="35">
        <v>0</v>
      </c>
      <c r="L33" s="35">
        <v>2</v>
      </c>
      <c r="M33" s="99">
        <v>12</v>
      </c>
      <c r="N33" s="99">
        <v>6</v>
      </c>
      <c r="O33" s="99">
        <v>19</v>
      </c>
      <c r="P33" s="99">
        <v>3</v>
      </c>
      <c r="Q33" s="99">
        <v>9</v>
      </c>
      <c r="R33" s="100">
        <f t="shared" si="36"/>
        <v>51</v>
      </c>
      <c r="S33" s="101">
        <f t="shared" si="88"/>
        <v>659.93999999999994</v>
      </c>
      <c r="T33" s="102">
        <f t="shared" si="38"/>
        <v>3.44</v>
      </c>
      <c r="U33" s="103">
        <f t="shared" si="89"/>
        <v>175.44</v>
      </c>
      <c r="V33" s="104">
        <f t="shared" si="90"/>
        <v>16.38</v>
      </c>
      <c r="W33" s="70">
        <f t="shared" si="6"/>
        <v>57</v>
      </c>
      <c r="X33" s="43">
        <f t="shared" si="91"/>
        <v>67.2</v>
      </c>
      <c r="Y33" s="11">
        <f t="shared" si="92"/>
        <v>5130</v>
      </c>
      <c r="Z33" s="6">
        <f t="shared" si="93"/>
        <v>2.4798534798534804</v>
      </c>
      <c r="AA33" s="26">
        <f t="shared" si="94"/>
        <v>31.3</v>
      </c>
      <c r="AB33" s="11" t="e">
        <f>ROUND(AA33*#REF!,-1)</f>
        <v>#REF!</v>
      </c>
      <c r="AC33" s="7">
        <f t="shared" si="95"/>
        <v>0.91086691086691107</v>
      </c>
      <c r="AD33" s="27">
        <f t="shared" si="96"/>
        <v>23.5</v>
      </c>
      <c r="AE33" s="11" t="e">
        <f>ROUND(AD33*#REF!,-1)</f>
        <v>#REF!</v>
      </c>
      <c r="AF33" s="19">
        <f t="shared" si="97"/>
        <v>0.43467643467643474</v>
      </c>
      <c r="AG33" s="57"/>
      <c r="AH33" s="82" t="s">
        <v>54</v>
      </c>
      <c r="AI33" s="83">
        <f>K33-AS33-BD33-BO33+2</f>
        <v>2</v>
      </c>
      <c r="AJ33" s="83">
        <f>L33-AT33-BE33-BP33+1</f>
        <v>2</v>
      </c>
      <c r="AK33" s="83">
        <f>M33-AU33-BF33-BQ33+6</f>
        <v>9</v>
      </c>
      <c r="AL33" s="83">
        <f>N33-AV33-BG33-BR33+3</f>
        <v>7</v>
      </c>
      <c r="AM33" s="83">
        <f>O33-AW33-BH33-BS33+10</f>
        <v>15</v>
      </c>
      <c r="AN33" s="83">
        <f t="shared" ref="AN33:AO33" si="120">P33-AX33-BI33-BT33+3</f>
        <v>5</v>
      </c>
      <c r="AO33" s="83">
        <f t="shared" si="120"/>
        <v>5</v>
      </c>
      <c r="AP33" s="89">
        <f t="shared" si="99"/>
        <v>45</v>
      </c>
      <c r="AQ33" s="86">
        <f t="shared" si="100"/>
        <v>582.29999999999995</v>
      </c>
      <c r="AR33" s="64" t="s">
        <v>54</v>
      </c>
      <c r="AS33" s="65">
        <v>0</v>
      </c>
      <c r="AT33" s="65">
        <v>0</v>
      </c>
      <c r="AU33" s="65">
        <v>7</v>
      </c>
      <c r="AV33" s="65">
        <v>0</v>
      </c>
      <c r="AW33" s="65">
        <v>12</v>
      </c>
      <c r="AX33" s="65">
        <v>0</v>
      </c>
      <c r="AY33" s="65">
        <v>5</v>
      </c>
      <c r="AZ33" s="61">
        <f t="shared" si="101"/>
        <v>24</v>
      </c>
      <c r="BA33" s="9">
        <f t="shared" si="102"/>
        <v>535.23</v>
      </c>
      <c r="BB33" s="9">
        <f t="shared" si="103"/>
        <v>310.56</v>
      </c>
      <c r="BC33" s="68" t="s">
        <v>54</v>
      </c>
      <c r="BD33" s="69">
        <v>0</v>
      </c>
      <c r="BE33" s="69">
        <v>1</v>
      </c>
      <c r="BF33" s="69">
        <v>2</v>
      </c>
      <c r="BG33" s="69">
        <v>2</v>
      </c>
      <c r="BH33" s="69">
        <v>2</v>
      </c>
      <c r="BI33" s="69">
        <v>1</v>
      </c>
      <c r="BJ33" s="69">
        <v>2</v>
      </c>
      <c r="BK33" s="61">
        <f t="shared" si="104"/>
        <v>10</v>
      </c>
      <c r="BL33" s="9">
        <f t="shared" si="105"/>
        <v>240.93900000000002</v>
      </c>
      <c r="BM33" s="9">
        <f t="shared" si="106"/>
        <v>129.4</v>
      </c>
      <c r="BN33" s="78" t="s">
        <v>54</v>
      </c>
      <c r="BO33" s="79">
        <v>0</v>
      </c>
      <c r="BP33" s="79">
        <v>0</v>
      </c>
      <c r="BQ33" s="79">
        <v>0</v>
      </c>
      <c r="BR33" s="79">
        <v>0</v>
      </c>
      <c r="BS33" s="79">
        <v>0</v>
      </c>
      <c r="BT33" s="79">
        <v>0</v>
      </c>
      <c r="BU33" s="79">
        <v>0</v>
      </c>
      <c r="BV33" s="61">
        <f t="shared" si="57"/>
        <v>0</v>
      </c>
      <c r="BW33" s="9">
        <f t="shared" si="58"/>
        <v>0</v>
      </c>
      <c r="BX33" s="9">
        <f t="shared" si="59"/>
        <v>0</v>
      </c>
      <c r="BY33" s="8">
        <v>0</v>
      </c>
      <c r="BZ33" s="9">
        <f t="shared" si="32"/>
        <v>0</v>
      </c>
      <c r="CA33" s="9">
        <f t="shared" si="33"/>
        <v>0</v>
      </c>
      <c r="CB33" s="8">
        <v>0</v>
      </c>
      <c r="CC33" s="9">
        <f t="shared" si="34"/>
        <v>0</v>
      </c>
      <c r="CD33" s="9">
        <f t="shared" si="35"/>
        <v>0</v>
      </c>
      <c r="CE33" s="10">
        <v>1</v>
      </c>
    </row>
    <row r="34" spans="1:83" s="10" customFormat="1" ht="58.5" customHeight="1">
      <c r="A34" s="10" t="s">
        <v>66</v>
      </c>
      <c r="B34" s="94"/>
      <c r="C34" s="129" t="s">
        <v>1739</v>
      </c>
      <c r="D34" s="20" t="s">
        <v>2196</v>
      </c>
      <c r="E34" s="95" t="s">
        <v>1672</v>
      </c>
      <c r="F34" s="95" t="s">
        <v>1668</v>
      </c>
      <c r="G34" s="96">
        <f t="shared" si="0"/>
        <v>22.04</v>
      </c>
      <c r="H34" s="97">
        <f>SUMIF(цены!A:A,C34,цены!B:B)</f>
        <v>33.9</v>
      </c>
      <c r="I34" s="113">
        <f>SUMIF(наличие!H:H,C34,наличие!D:D)</f>
        <v>0</v>
      </c>
      <c r="J34" s="98" t="s">
        <v>54</v>
      </c>
      <c r="K34" s="99">
        <v>0</v>
      </c>
      <c r="L34" s="99">
        <v>2</v>
      </c>
      <c r="M34" s="99">
        <v>6</v>
      </c>
      <c r="N34" s="99">
        <v>4</v>
      </c>
      <c r="O34" s="99">
        <v>12</v>
      </c>
      <c r="P34" s="99">
        <v>2</v>
      </c>
      <c r="Q34" s="99">
        <v>6</v>
      </c>
      <c r="R34" s="100">
        <f t="shared" si="36"/>
        <v>32</v>
      </c>
      <c r="S34" s="101">
        <f t="shared" si="88"/>
        <v>705.28</v>
      </c>
      <c r="T34" s="102">
        <f t="shared" si="38"/>
        <v>4.8049999999999997</v>
      </c>
      <c r="U34" s="103">
        <f t="shared" si="89"/>
        <v>153.76</v>
      </c>
      <c r="V34" s="104">
        <f t="shared" si="90"/>
        <v>26.844999999999999</v>
      </c>
      <c r="W34" s="70">
        <f t="shared" si="6"/>
        <v>94</v>
      </c>
      <c r="X34" s="43">
        <f t="shared" si="91"/>
        <v>110.1</v>
      </c>
      <c r="Y34" s="11">
        <f t="shared" si="92"/>
        <v>8460</v>
      </c>
      <c r="Z34" s="6">
        <f t="shared" si="93"/>
        <v>2.5015831626001117</v>
      </c>
      <c r="AA34" s="26">
        <f t="shared" si="94"/>
        <v>51.6</v>
      </c>
      <c r="AB34" s="11" t="e">
        <f>ROUND(AA34*#REF!,-1)</f>
        <v>#REF!</v>
      </c>
      <c r="AC34" s="7">
        <f t="shared" si="95"/>
        <v>0.92214565095921042</v>
      </c>
      <c r="AD34" s="27">
        <f t="shared" si="96"/>
        <v>38.700000000000003</v>
      </c>
      <c r="AE34" s="11" t="e">
        <f>ROUND(AD34*#REF!,-1)</f>
        <v>#REF!</v>
      </c>
      <c r="AF34" s="19">
        <f t="shared" si="97"/>
        <v>0.4416092382194079</v>
      </c>
      <c r="AG34" s="57"/>
      <c r="AH34" s="82" t="s">
        <v>54</v>
      </c>
      <c r="AI34" s="83">
        <f t="shared" ref="AI34:AO36" si="121">K34-AS34-BD34-BO34</f>
        <v>0</v>
      </c>
      <c r="AJ34" s="83">
        <f t="shared" si="121"/>
        <v>2</v>
      </c>
      <c r="AK34" s="83">
        <f t="shared" si="121"/>
        <v>4</v>
      </c>
      <c r="AL34" s="83">
        <f t="shared" si="121"/>
        <v>4</v>
      </c>
      <c r="AM34" s="83">
        <f t="shared" si="121"/>
        <v>8</v>
      </c>
      <c r="AN34" s="83">
        <f t="shared" si="121"/>
        <v>2</v>
      </c>
      <c r="AO34" s="83">
        <f t="shared" si="121"/>
        <v>4</v>
      </c>
      <c r="AP34" s="89">
        <f t="shared" si="99"/>
        <v>24</v>
      </c>
      <c r="AQ34" s="86">
        <f t="shared" si="100"/>
        <v>528.96</v>
      </c>
      <c r="AR34" s="64" t="s">
        <v>54</v>
      </c>
      <c r="AS34" s="65">
        <v>0</v>
      </c>
      <c r="AT34" s="65">
        <v>0</v>
      </c>
      <c r="AU34" s="65">
        <v>0</v>
      </c>
      <c r="AV34" s="65">
        <v>0</v>
      </c>
      <c r="AW34" s="65">
        <v>0</v>
      </c>
      <c r="AX34" s="65">
        <v>0</v>
      </c>
      <c r="AY34" s="65">
        <v>0</v>
      </c>
      <c r="AZ34" s="61">
        <f t="shared" si="101"/>
        <v>0</v>
      </c>
      <c r="BA34" s="9">
        <f t="shared" si="102"/>
        <v>0</v>
      </c>
      <c r="BB34" s="9">
        <f t="shared" si="103"/>
        <v>0</v>
      </c>
      <c r="BC34" s="68" t="s">
        <v>54</v>
      </c>
      <c r="BD34" s="69">
        <v>0</v>
      </c>
      <c r="BE34" s="69">
        <v>0</v>
      </c>
      <c r="BF34" s="69">
        <v>1</v>
      </c>
      <c r="BG34" s="69">
        <v>0</v>
      </c>
      <c r="BH34" s="69">
        <v>2</v>
      </c>
      <c r="BI34" s="69">
        <v>0</v>
      </c>
      <c r="BJ34" s="69">
        <v>1</v>
      </c>
      <c r="BK34" s="61">
        <f t="shared" si="104"/>
        <v>4</v>
      </c>
      <c r="BL34" s="9">
        <f t="shared" si="105"/>
        <v>158.93520000000001</v>
      </c>
      <c r="BM34" s="9">
        <f t="shared" si="106"/>
        <v>88.16</v>
      </c>
      <c r="BN34" s="78" t="s">
        <v>54</v>
      </c>
      <c r="BO34" s="79">
        <v>0</v>
      </c>
      <c r="BP34" s="79">
        <v>0</v>
      </c>
      <c r="BQ34" s="79">
        <v>1</v>
      </c>
      <c r="BR34" s="79">
        <v>0</v>
      </c>
      <c r="BS34" s="79">
        <v>2</v>
      </c>
      <c r="BT34" s="79">
        <v>0</v>
      </c>
      <c r="BU34" s="79">
        <v>1</v>
      </c>
      <c r="BV34" s="61">
        <f t="shared" si="57"/>
        <v>4</v>
      </c>
      <c r="BW34" s="9">
        <f t="shared" si="58"/>
        <v>233.12</v>
      </c>
      <c r="BX34" s="9">
        <f t="shared" si="59"/>
        <v>88.16</v>
      </c>
      <c r="BY34" s="8">
        <v>0</v>
      </c>
      <c r="BZ34" s="9">
        <f t="shared" si="32"/>
        <v>0</v>
      </c>
      <c r="CA34" s="9">
        <f t="shared" si="33"/>
        <v>0</v>
      </c>
      <c r="CB34" s="8">
        <v>0</v>
      </c>
      <c r="CC34" s="9">
        <f t="shared" si="34"/>
        <v>0</v>
      </c>
      <c r="CD34" s="9">
        <f t="shared" si="35"/>
        <v>0</v>
      </c>
      <c r="CE34" s="10">
        <v>1</v>
      </c>
    </row>
    <row r="35" spans="1:83" s="10" customFormat="1" ht="58.5" customHeight="1">
      <c r="A35" s="10" t="s">
        <v>74</v>
      </c>
      <c r="B35" s="94"/>
      <c r="C35" s="129" t="s">
        <v>1721</v>
      </c>
      <c r="D35" s="20" t="s">
        <v>2196</v>
      </c>
      <c r="E35" s="95" t="s">
        <v>1672</v>
      </c>
      <c r="F35" s="95" t="s">
        <v>1668</v>
      </c>
      <c r="G35" s="96">
        <f t="shared" si="0"/>
        <v>22.04</v>
      </c>
      <c r="H35" s="97">
        <f>SUMIF(цены!A:A,C35,цены!B:B)</f>
        <v>33.9</v>
      </c>
      <c r="I35" s="113">
        <f>SUMIF(наличие!H:H,C35,наличие!D:D)</f>
        <v>0</v>
      </c>
      <c r="J35" s="98" t="s">
        <v>54</v>
      </c>
      <c r="K35" s="99">
        <v>0</v>
      </c>
      <c r="L35" s="99">
        <v>0</v>
      </c>
      <c r="M35" s="99">
        <v>0</v>
      </c>
      <c r="N35" s="99">
        <v>0</v>
      </c>
      <c r="O35" s="99">
        <v>0</v>
      </c>
      <c r="P35" s="99">
        <v>0</v>
      </c>
      <c r="Q35" s="99">
        <v>0</v>
      </c>
      <c r="R35" s="100">
        <f t="shared" si="36"/>
        <v>0</v>
      </c>
      <c r="S35" s="101">
        <f t="shared" si="88"/>
        <v>0</v>
      </c>
      <c r="T35" s="102">
        <f t="shared" si="38"/>
        <v>4.8049999999999997</v>
      </c>
      <c r="U35" s="103">
        <f t="shared" si="89"/>
        <v>0</v>
      </c>
      <c r="V35" s="104">
        <f t="shared" si="90"/>
        <v>26.844999999999999</v>
      </c>
      <c r="W35" s="70">
        <f t="shared" si="6"/>
        <v>94</v>
      </c>
      <c r="X35" s="43">
        <f t="shared" si="91"/>
        <v>110.1</v>
      </c>
      <c r="Y35" s="11">
        <f t="shared" si="92"/>
        <v>8460</v>
      </c>
      <c r="Z35" s="6">
        <f t="shared" si="93"/>
        <v>2.5015831626001117</v>
      </c>
      <c r="AA35" s="26">
        <f t="shared" si="94"/>
        <v>51.6</v>
      </c>
      <c r="AB35" s="11" t="e">
        <f>ROUND(AA35*#REF!,-1)</f>
        <v>#REF!</v>
      </c>
      <c r="AC35" s="7">
        <f t="shared" si="95"/>
        <v>0.92214565095921042</v>
      </c>
      <c r="AD35" s="27">
        <f t="shared" si="96"/>
        <v>38.700000000000003</v>
      </c>
      <c r="AE35" s="11" t="e">
        <f>ROUND(AD35*#REF!,-1)</f>
        <v>#REF!</v>
      </c>
      <c r="AF35" s="19">
        <f t="shared" si="97"/>
        <v>0.4416092382194079</v>
      </c>
      <c r="AG35" s="57"/>
      <c r="AH35" s="82" t="s">
        <v>54</v>
      </c>
      <c r="AI35" s="83">
        <f t="shared" si="121"/>
        <v>0</v>
      </c>
      <c r="AJ35" s="83">
        <f t="shared" si="121"/>
        <v>0</v>
      </c>
      <c r="AK35" s="83">
        <f t="shared" si="121"/>
        <v>0</v>
      </c>
      <c r="AL35" s="83">
        <f t="shared" si="121"/>
        <v>0</v>
      </c>
      <c r="AM35" s="83">
        <f t="shared" si="121"/>
        <v>0</v>
      </c>
      <c r="AN35" s="83">
        <f t="shared" si="121"/>
        <v>0</v>
      </c>
      <c r="AO35" s="83">
        <f t="shared" si="121"/>
        <v>0</v>
      </c>
      <c r="AP35" s="89">
        <f t="shared" si="99"/>
        <v>0</v>
      </c>
      <c r="AQ35" s="86">
        <f t="shared" si="100"/>
        <v>0</v>
      </c>
      <c r="AR35" s="64" t="s">
        <v>54</v>
      </c>
      <c r="AS35" s="65">
        <v>0</v>
      </c>
      <c r="AT35" s="65">
        <v>0</v>
      </c>
      <c r="AU35" s="65">
        <v>0</v>
      </c>
      <c r="AV35" s="65">
        <v>0</v>
      </c>
      <c r="AW35" s="65">
        <v>0</v>
      </c>
      <c r="AX35" s="65">
        <v>0</v>
      </c>
      <c r="AY35" s="65">
        <v>0</v>
      </c>
      <c r="AZ35" s="61">
        <f t="shared" si="101"/>
        <v>0</v>
      </c>
      <c r="BA35" s="9">
        <f t="shared" si="102"/>
        <v>0</v>
      </c>
      <c r="BB35" s="9">
        <f t="shared" si="103"/>
        <v>0</v>
      </c>
      <c r="BC35" s="68" t="s">
        <v>54</v>
      </c>
      <c r="BD35" s="69">
        <v>0</v>
      </c>
      <c r="BE35" s="69">
        <v>0</v>
      </c>
      <c r="BF35" s="69">
        <v>0</v>
      </c>
      <c r="BG35" s="69">
        <v>0</v>
      </c>
      <c r="BH35" s="69">
        <v>0</v>
      </c>
      <c r="BI35" s="69">
        <v>0</v>
      </c>
      <c r="BJ35" s="69">
        <v>0</v>
      </c>
      <c r="BK35" s="61">
        <f t="shared" si="104"/>
        <v>0</v>
      </c>
      <c r="BL35" s="9">
        <f t="shared" si="105"/>
        <v>0</v>
      </c>
      <c r="BM35" s="9">
        <f t="shared" si="106"/>
        <v>0</v>
      </c>
      <c r="BN35" s="78" t="s">
        <v>54</v>
      </c>
      <c r="BO35" s="79">
        <v>0</v>
      </c>
      <c r="BP35" s="79">
        <v>0</v>
      </c>
      <c r="BQ35" s="79">
        <v>0</v>
      </c>
      <c r="BR35" s="79">
        <v>0</v>
      </c>
      <c r="BS35" s="79">
        <v>0</v>
      </c>
      <c r="BT35" s="79">
        <v>0</v>
      </c>
      <c r="BU35" s="79">
        <v>0</v>
      </c>
      <c r="BV35" s="61">
        <f t="shared" si="57"/>
        <v>0</v>
      </c>
      <c r="BW35" s="9">
        <f t="shared" si="58"/>
        <v>0</v>
      </c>
      <c r="BX35" s="9">
        <f t="shared" si="59"/>
        <v>0</v>
      </c>
      <c r="BY35" s="8">
        <v>0</v>
      </c>
      <c r="BZ35" s="9">
        <f t="shared" si="32"/>
        <v>0</v>
      </c>
      <c r="CA35" s="9">
        <f t="shared" si="33"/>
        <v>0</v>
      </c>
      <c r="CB35" s="8">
        <v>0</v>
      </c>
      <c r="CC35" s="9">
        <f t="shared" si="34"/>
        <v>0</v>
      </c>
      <c r="CD35" s="9">
        <f t="shared" si="35"/>
        <v>0</v>
      </c>
      <c r="CE35" s="10">
        <v>1</v>
      </c>
    </row>
    <row r="36" spans="1:83" s="10" customFormat="1" ht="58.5" customHeight="1">
      <c r="A36" s="10" t="s">
        <v>66</v>
      </c>
      <c r="B36" s="94"/>
      <c r="C36" s="129" t="s">
        <v>1714</v>
      </c>
      <c r="D36" s="20" t="s">
        <v>2196</v>
      </c>
      <c r="E36" s="95" t="s">
        <v>1672</v>
      </c>
      <c r="F36" s="95" t="s">
        <v>1668</v>
      </c>
      <c r="G36" s="96">
        <f t="shared" si="0"/>
        <v>22.04</v>
      </c>
      <c r="H36" s="97">
        <f>SUMIF(цены!A:A,C36,цены!B:B)</f>
        <v>33.9</v>
      </c>
      <c r="I36" s="113">
        <f>SUMIF(наличие!H:H,C36,наличие!D:D)</f>
        <v>0</v>
      </c>
      <c r="J36" s="98" t="s">
        <v>54</v>
      </c>
      <c r="K36" s="99">
        <v>0</v>
      </c>
      <c r="L36" s="99">
        <v>0</v>
      </c>
      <c r="M36" s="99">
        <v>0</v>
      </c>
      <c r="N36" s="99">
        <v>0</v>
      </c>
      <c r="O36" s="99">
        <v>0</v>
      </c>
      <c r="P36" s="99">
        <v>0</v>
      </c>
      <c r="Q36" s="99">
        <v>0</v>
      </c>
      <c r="R36" s="100">
        <f t="shared" si="36"/>
        <v>0</v>
      </c>
      <c r="S36" s="101">
        <f t="shared" si="88"/>
        <v>0</v>
      </c>
      <c r="T36" s="102">
        <f t="shared" si="38"/>
        <v>4.8049999999999997</v>
      </c>
      <c r="U36" s="103">
        <f t="shared" si="89"/>
        <v>0</v>
      </c>
      <c r="V36" s="104">
        <f t="shared" si="90"/>
        <v>26.844999999999999</v>
      </c>
      <c r="W36" s="70">
        <f t="shared" si="6"/>
        <v>94</v>
      </c>
      <c r="X36" s="43">
        <f t="shared" si="91"/>
        <v>110.1</v>
      </c>
      <c r="Y36" s="11">
        <f t="shared" si="92"/>
        <v>8460</v>
      </c>
      <c r="Z36" s="6">
        <f t="shared" si="93"/>
        <v>2.5015831626001117</v>
      </c>
      <c r="AA36" s="26">
        <f t="shared" si="94"/>
        <v>51.6</v>
      </c>
      <c r="AB36" s="11" t="e">
        <f>ROUND(AA36*#REF!,-1)</f>
        <v>#REF!</v>
      </c>
      <c r="AC36" s="7">
        <f t="shared" si="95"/>
        <v>0.92214565095921042</v>
      </c>
      <c r="AD36" s="27">
        <f t="shared" si="96"/>
        <v>38.700000000000003</v>
      </c>
      <c r="AE36" s="11" t="e">
        <f>ROUND(AD36*#REF!,-1)</f>
        <v>#REF!</v>
      </c>
      <c r="AF36" s="19">
        <f t="shared" si="97"/>
        <v>0.4416092382194079</v>
      </c>
      <c r="AG36" s="57"/>
      <c r="AH36" s="82" t="s">
        <v>54</v>
      </c>
      <c r="AI36" s="131">
        <f t="shared" si="121"/>
        <v>0</v>
      </c>
      <c r="AJ36" s="83">
        <f t="shared" si="121"/>
        <v>0</v>
      </c>
      <c r="AK36" s="83">
        <f t="shared" si="121"/>
        <v>0</v>
      </c>
      <c r="AL36" s="83">
        <f t="shared" si="121"/>
        <v>0</v>
      </c>
      <c r="AM36" s="83">
        <f t="shared" si="121"/>
        <v>0</v>
      </c>
      <c r="AN36" s="83">
        <f t="shared" si="121"/>
        <v>0</v>
      </c>
      <c r="AO36" s="83">
        <f t="shared" si="121"/>
        <v>0</v>
      </c>
      <c r="AP36" s="89">
        <f t="shared" si="99"/>
        <v>0</v>
      </c>
      <c r="AQ36" s="86">
        <f t="shared" si="100"/>
        <v>0</v>
      </c>
      <c r="AR36" s="64" t="s">
        <v>54</v>
      </c>
      <c r="AS36" s="65">
        <v>0</v>
      </c>
      <c r="AT36" s="65">
        <v>0</v>
      </c>
      <c r="AU36" s="65">
        <v>0</v>
      </c>
      <c r="AV36" s="65">
        <v>0</v>
      </c>
      <c r="AW36" s="65">
        <v>0</v>
      </c>
      <c r="AX36" s="65">
        <v>0</v>
      </c>
      <c r="AY36" s="65">
        <v>0</v>
      </c>
      <c r="AZ36" s="61">
        <f t="shared" si="101"/>
        <v>0</v>
      </c>
      <c r="BA36" s="9">
        <f t="shared" si="102"/>
        <v>0</v>
      </c>
      <c r="BB36" s="9">
        <f t="shared" si="103"/>
        <v>0</v>
      </c>
      <c r="BC36" s="68" t="s">
        <v>54</v>
      </c>
      <c r="BD36" s="69">
        <v>0</v>
      </c>
      <c r="BE36" s="69">
        <v>0</v>
      </c>
      <c r="BF36" s="69">
        <v>0</v>
      </c>
      <c r="BG36" s="69">
        <v>0</v>
      </c>
      <c r="BH36" s="69">
        <v>0</v>
      </c>
      <c r="BI36" s="69">
        <v>0</v>
      </c>
      <c r="BJ36" s="69">
        <v>0</v>
      </c>
      <c r="BK36" s="61">
        <f t="shared" si="104"/>
        <v>0</v>
      </c>
      <c r="BL36" s="9">
        <f t="shared" si="105"/>
        <v>0</v>
      </c>
      <c r="BM36" s="9">
        <f t="shared" si="106"/>
        <v>0</v>
      </c>
      <c r="BN36" s="78" t="s">
        <v>54</v>
      </c>
      <c r="BO36" s="79">
        <v>0</v>
      </c>
      <c r="BP36" s="79">
        <v>0</v>
      </c>
      <c r="BQ36" s="79">
        <v>0</v>
      </c>
      <c r="BR36" s="79">
        <v>0</v>
      </c>
      <c r="BS36" s="79">
        <v>0</v>
      </c>
      <c r="BT36" s="79">
        <v>0</v>
      </c>
      <c r="BU36" s="79">
        <v>0</v>
      </c>
      <c r="BV36" s="61">
        <f t="shared" si="57"/>
        <v>0</v>
      </c>
      <c r="BW36" s="9">
        <f t="shared" si="58"/>
        <v>0</v>
      </c>
      <c r="BX36" s="9">
        <f t="shared" si="59"/>
        <v>0</v>
      </c>
      <c r="BY36" s="8">
        <v>0</v>
      </c>
      <c r="BZ36" s="9">
        <f t="shared" si="32"/>
        <v>0</v>
      </c>
      <c r="CA36" s="9">
        <f t="shared" si="33"/>
        <v>0</v>
      </c>
      <c r="CB36" s="8">
        <v>0</v>
      </c>
      <c r="CC36" s="9">
        <f t="shared" si="34"/>
        <v>0</v>
      </c>
      <c r="CD36" s="9">
        <f t="shared" si="35"/>
        <v>0</v>
      </c>
      <c r="CE36" s="10">
        <v>1</v>
      </c>
    </row>
    <row r="37" spans="1:83" s="10" customFormat="1" ht="58.5" customHeight="1">
      <c r="A37" s="10" t="s">
        <v>66</v>
      </c>
      <c r="B37" s="33"/>
      <c r="C37" s="130" t="s">
        <v>1679</v>
      </c>
      <c r="D37" s="20" t="s">
        <v>2197</v>
      </c>
      <c r="E37" s="20" t="s">
        <v>1680</v>
      </c>
      <c r="F37" s="20" t="s">
        <v>1670</v>
      </c>
      <c r="G37" s="96">
        <f t="shared" si="0"/>
        <v>11.64</v>
      </c>
      <c r="H37" s="110">
        <f>SUMIF(цены!A:A,C37,цены!B:B)</f>
        <v>17.899999999999999</v>
      </c>
      <c r="I37" s="113">
        <f>SUMIF(наличие!H:H,C37,наличие!D:D)</f>
        <v>31</v>
      </c>
      <c r="J37" s="32" t="s">
        <v>54</v>
      </c>
      <c r="K37" s="35">
        <v>0</v>
      </c>
      <c r="L37" s="32" t="s">
        <v>54</v>
      </c>
      <c r="M37" s="35">
        <v>0</v>
      </c>
      <c r="N37" s="32" t="s">
        <v>54</v>
      </c>
      <c r="O37" s="35">
        <v>0</v>
      </c>
      <c r="P37" s="32" t="s">
        <v>54</v>
      </c>
      <c r="Q37" s="35">
        <v>0</v>
      </c>
      <c r="R37" s="36">
        <f t="shared" si="36"/>
        <v>0</v>
      </c>
      <c r="S37" s="92">
        <f t="shared" si="88"/>
        <v>0</v>
      </c>
      <c r="T37" s="42">
        <f t="shared" si="38"/>
        <v>3.2450000000000001</v>
      </c>
      <c r="U37" s="24">
        <f t="shared" si="89"/>
        <v>0</v>
      </c>
      <c r="V37" s="25">
        <f t="shared" si="90"/>
        <v>14.885000000000002</v>
      </c>
      <c r="W37" s="70">
        <f t="shared" si="6"/>
        <v>52</v>
      </c>
      <c r="X37" s="43">
        <f t="shared" si="91"/>
        <v>61</v>
      </c>
      <c r="Y37" s="11">
        <f t="shared" si="92"/>
        <v>4680</v>
      </c>
      <c r="Z37" s="6">
        <f t="shared" si="93"/>
        <v>2.4934497816593879</v>
      </c>
      <c r="AA37" s="26">
        <f t="shared" si="94"/>
        <v>28.6</v>
      </c>
      <c r="AB37" s="11" t="e">
        <f>ROUND(AA37*#REF!,-1)</f>
        <v>#REF!</v>
      </c>
      <c r="AC37" s="7">
        <f t="shared" si="95"/>
        <v>0.92139737991266368</v>
      </c>
      <c r="AD37" s="27">
        <f t="shared" si="96"/>
        <v>21.5</v>
      </c>
      <c r="AE37" s="11" t="e">
        <f>ROUND(AD37*#REF!,-1)</f>
        <v>#REF!</v>
      </c>
      <c r="AF37" s="19">
        <f t="shared" si="97"/>
        <v>0.44440712126301629</v>
      </c>
      <c r="AG37" s="57"/>
      <c r="AH37" s="82" t="s">
        <v>54</v>
      </c>
      <c r="AI37" s="131">
        <f>K37-AS37-BD37-BO37</f>
        <v>0</v>
      </c>
      <c r="AJ37" s="83" t="s">
        <v>54</v>
      </c>
      <c r="AK37" s="83">
        <f>M37-AU37-BF37-BQ37</f>
        <v>0</v>
      </c>
      <c r="AL37" s="83" t="s">
        <v>54</v>
      </c>
      <c r="AM37" s="83">
        <f>O37-AW37-BH37-BS37</f>
        <v>0</v>
      </c>
      <c r="AN37" s="83" t="s">
        <v>54</v>
      </c>
      <c r="AO37" s="83">
        <f>Q37-AY37-BJ37-BU37</f>
        <v>0</v>
      </c>
      <c r="AP37" s="89">
        <f t="shared" si="99"/>
        <v>0</v>
      </c>
      <c r="AQ37" s="86">
        <f t="shared" si="100"/>
        <v>0</v>
      </c>
      <c r="AR37" s="64" t="s">
        <v>54</v>
      </c>
      <c r="AS37" s="65">
        <v>0</v>
      </c>
      <c r="AT37" s="65" t="s">
        <v>54</v>
      </c>
      <c r="AU37" s="65">
        <v>0</v>
      </c>
      <c r="AV37" s="65" t="s">
        <v>54</v>
      </c>
      <c r="AW37" s="65">
        <v>0</v>
      </c>
      <c r="AX37" s="65" t="s">
        <v>54</v>
      </c>
      <c r="AY37" s="65">
        <v>0</v>
      </c>
      <c r="AZ37" s="61">
        <f t="shared" si="101"/>
        <v>0</v>
      </c>
      <c r="BA37" s="9">
        <f t="shared" si="102"/>
        <v>0</v>
      </c>
      <c r="BB37" s="9">
        <f t="shared" si="103"/>
        <v>0</v>
      </c>
      <c r="BC37" s="68" t="s">
        <v>54</v>
      </c>
      <c r="BD37" s="69">
        <v>0</v>
      </c>
      <c r="BE37" s="69" t="s">
        <v>54</v>
      </c>
      <c r="BF37" s="69">
        <v>0</v>
      </c>
      <c r="BG37" s="69" t="s">
        <v>54</v>
      </c>
      <c r="BH37" s="69">
        <v>0</v>
      </c>
      <c r="BI37" s="69" t="s">
        <v>54</v>
      </c>
      <c r="BJ37" s="69">
        <v>0</v>
      </c>
      <c r="BK37" s="61">
        <f t="shared" si="104"/>
        <v>0</v>
      </c>
      <c r="BL37" s="9">
        <f t="shared" si="105"/>
        <v>0</v>
      </c>
      <c r="BM37" s="9">
        <f t="shared" si="106"/>
        <v>0</v>
      </c>
      <c r="BN37" s="78" t="s">
        <v>54</v>
      </c>
      <c r="BO37" s="79">
        <v>0</v>
      </c>
      <c r="BP37" s="79" t="s">
        <v>54</v>
      </c>
      <c r="BQ37" s="79">
        <v>0</v>
      </c>
      <c r="BR37" s="79" t="s">
        <v>54</v>
      </c>
      <c r="BS37" s="79">
        <v>0</v>
      </c>
      <c r="BT37" s="79" t="s">
        <v>54</v>
      </c>
      <c r="BU37" s="79">
        <v>0</v>
      </c>
      <c r="BV37" s="61">
        <f t="shared" si="57"/>
        <v>0</v>
      </c>
      <c r="BW37" s="9">
        <f t="shared" si="58"/>
        <v>0</v>
      </c>
      <c r="BX37" s="9">
        <f t="shared" si="59"/>
        <v>0</v>
      </c>
      <c r="BY37" s="8">
        <v>0</v>
      </c>
      <c r="BZ37" s="9">
        <f t="shared" si="32"/>
        <v>0</v>
      </c>
      <c r="CA37" s="9">
        <f t="shared" si="33"/>
        <v>0</v>
      </c>
      <c r="CB37" s="8">
        <v>0</v>
      </c>
      <c r="CC37" s="9">
        <f t="shared" si="34"/>
        <v>0</v>
      </c>
      <c r="CD37" s="9">
        <f t="shared" si="35"/>
        <v>0</v>
      </c>
      <c r="CE37" s="10">
        <v>1</v>
      </c>
    </row>
    <row r="38" spans="1:83" s="10" customFormat="1" ht="58.5" customHeight="1">
      <c r="A38" s="10" t="s">
        <v>66</v>
      </c>
      <c r="B38" s="33"/>
      <c r="C38" s="130" t="s">
        <v>1679</v>
      </c>
      <c r="D38" s="20" t="s">
        <v>2198</v>
      </c>
      <c r="E38" s="20" t="s">
        <v>1680</v>
      </c>
      <c r="F38" s="20" t="s">
        <v>1670</v>
      </c>
      <c r="G38" s="96">
        <f t="shared" si="0"/>
        <v>11.64</v>
      </c>
      <c r="H38" s="110">
        <f>SUMIF(цены!A:A,C38,цены!B:B)</f>
        <v>17.899999999999999</v>
      </c>
      <c r="I38" s="113">
        <f>SUMIF(наличие!H:H,C38,наличие!D:D)</f>
        <v>31</v>
      </c>
      <c r="J38" s="32" t="s">
        <v>54</v>
      </c>
      <c r="K38" s="35">
        <v>0</v>
      </c>
      <c r="L38" s="32" t="s">
        <v>54</v>
      </c>
      <c r="M38" s="35">
        <v>0</v>
      </c>
      <c r="N38" s="32" t="s">
        <v>54</v>
      </c>
      <c r="O38" s="35">
        <v>0</v>
      </c>
      <c r="P38" s="32" t="s">
        <v>54</v>
      </c>
      <c r="Q38" s="35">
        <v>0</v>
      </c>
      <c r="R38" s="36">
        <f t="shared" si="36"/>
        <v>0</v>
      </c>
      <c r="S38" s="92">
        <f t="shared" si="88"/>
        <v>0</v>
      </c>
      <c r="T38" s="42">
        <f t="shared" si="38"/>
        <v>3.2450000000000001</v>
      </c>
      <c r="U38" s="24">
        <f t="shared" si="89"/>
        <v>0</v>
      </c>
      <c r="V38" s="25">
        <f t="shared" si="90"/>
        <v>14.885000000000002</v>
      </c>
      <c r="W38" s="70">
        <f t="shared" si="6"/>
        <v>52</v>
      </c>
      <c r="X38" s="43">
        <f t="shared" si="91"/>
        <v>61</v>
      </c>
      <c r="Y38" s="11">
        <f t="shared" si="92"/>
        <v>4680</v>
      </c>
      <c r="Z38" s="6">
        <f t="shared" si="93"/>
        <v>2.4934497816593879</v>
      </c>
      <c r="AA38" s="26">
        <f t="shared" si="94"/>
        <v>28.6</v>
      </c>
      <c r="AB38" s="11" t="e">
        <f>ROUND(AA38*#REF!,-1)</f>
        <v>#REF!</v>
      </c>
      <c r="AC38" s="7">
        <f t="shared" si="95"/>
        <v>0.92139737991266368</v>
      </c>
      <c r="AD38" s="27">
        <f t="shared" si="96"/>
        <v>21.5</v>
      </c>
      <c r="AE38" s="11" t="e">
        <f>ROUND(AD38*#REF!,-1)</f>
        <v>#REF!</v>
      </c>
      <c r="AF38" s="19">
        <f t="shared" si="97"/>
        <v>0.44440712126301629</v>
      </c>
      <c r="AG38" s="57"/>
      <c r="AH38" s="82" t="s">
        <v>54</v>
      </c>
      <c r="AI38" s="131">
        <f>K38-AS38-BD38-BO38</f>
        <v>0</v>
      </c>
      <c r="AJ38" s="83" t="s">
        <v>54</v>
      </c>
      <c r="AK38" s="83">
        <f>M38-AU38-BF38-BQ38</f>
        <v>0</v>
      </c>
      <c r="AL38" s="83" t="s">
        <v>54</v>
      </c>
      <c r="AM38" s="83">
        <f>O38-AW38-BH38-BS38</f>
        <v>0</v>
      </c>
      <c r="AN38" s="83" t="s">
        <v>54</v>
      </c>
      <c r="AO38" s="83">
        <f>Q38-AY38-BJ38-BU38</f>
        <v>0</v>
      </c>
      <c r="AP38" s="89">
        <f t="shared" si="99"/>
        <v>0</v>
      </c>
      <c r="AQ38" s="86">
        <f t="shared" si="100"/>
        <v>0</v>
      </c>
      <c r="AR38" s="64" t="s">
        <v>54</v>
      </c>
      <c r="AS38" s="65">
        <v>0</v>
      </c>
      <c r="AT38" s="65" t="s">
        <v>54</v>
      </c>
      <c r="AU38" s="65">
        <v>0</v>
      </c>
      <c r="AV38" s="65" t="s">
        <v>54</v>
      </c>
      <c r="AW38" s="65">
        <v>0</v>
      </c>
      <c r="AX38" s="65" t="s">
        <v>54</v>
      </c>
      <c r="AY38" s="65">
        <v>0</v>
      </c>
      <c r="AZ38" s="61">
        <f t="shared" si="101"/>
        <v>0</v>
      </c>
      <c r="BA38" s="9">
        <f t="shared" si="102"/>
        <v>0</v>
      </c>
      <c r="BB38" s="9">
        <f t="shared" si="103"/>
        <v>0</v>
      </c>
      <c r="BC38" s="68" t="s">
        <v>54</v>
      </c>
      <c r="BD38" s="69">
        <v>0</v>
      </c>
      <c r="BE38" s="69" t="s">
        <v>54</v>
      </c>
      <c r="BF38" s="69">
        <v>0</v>
      </c>
      <c r="BG38" s="69" t="s">
        <v>54</v>
      </c>
      <c r="BH38" s="69">
        <v>0</v>
      </c>
      <c r="BI38" s="69" t="s">
        <v>54</v>
      </c>
      <c r="BJ38" s="69">
        <v>0</v>
      </c>
      <c r="BK38" s="61">
        <f t="shared" si="104"/>
        <v>0</v>
      </c>
      <c r="BL38" s="9">
        <f t="shared" si="105"/>
        <v>0</v>
      </c>
      <c r="BM38" s="9">
        <f t="shared" si="106"/>
        <v>0</v>
      </c>
      <c r="BN38" s="78" t="s">
        <v>54</v>
      </c>
      <c r="BO38" s="79">
        <v>0</v>
      </c>
      <c r="BP38" s="79" t="s">
        <v>54</v>
      </c>
      <c r="BQ38" s="79">
        <v>0</v>
      </c>
      <c r="BR38" s="79" t="s">
        <v>54</v>
      </c>
      <c r="BS38" s="79">
        <v>0</v>
      </c>
      <c r="BT38" s="79" t="s">
        <v>54</v>
      </c>
      <c r="BU38" s="79">
        <v>0</v>
      </c>
      <c r="BV38" s="61">
        <f t="shared" si="57"/>
        <v>0</v>
      </c>
      <c r="BW38" s="9">
        <f t="shared" si="58"/>
        <v>0</v>
      </c>
      <c r="BX38" s="9">
        <f t="shared" si="59"/>
        <v>0</v>
      </c>
      <c r="BY38" s="8">
        <v>0</v>
      </c>
      <c r="BZ38" s="9">
        <f t="shared" si="32"/>
        <v>0</v>
      </c>
      <c r="CA38" s="9">
        <f t="shared" si="33"/>
        <v>0</v>
      </c>
      <c r="CB38" s="8">
        <v>0</v>
      </c>
      <c r="CC38" s="9">
        <f t="shared" si="34"/>
        <v>0</v>
      </c>
      <c r="CD38" s="9">
        <f t="shared" si="35"/>
        <v>0</v>
      </c>
      <c r="CE38" s="10">
        <v>1</v>
      </c>
    </row>
    <row r="39" spans="1:83" s="10" customFormat="1" ht="58.5" customHeight="1">
      <c r="A39" s="10" t="s">
        <v>66</v>
      </c>
      <c r="B39" s="33"/>
      <c r="C39" s="130" t="s">
        <v>1675</v>
      </c>
      <c r="D39" s="20" t="s">
        <v>2193</v>
      </c>
      <c r="E39" s="20" t="s">
        <v>1674</v>
      </c>
      <c r="F39" s="20" t="s">
        <v>1670</v>
      </c>
      <c r="G39" s="96">
        <f t="shared" si="0"/>
        <v>11.64</v>
      </c>
      <c r="H39" s="110">
        <f>SUMIF(цены!A:A,C39,цены!B:B)</f>
        <v>17.899999999999999</v>
      </c>
      <c r="I39" s="113">
        <f>SUMIF(наличие!H:H,C39,наличие!D:D)</f>
        <v>38</v>
      </c>
      <c r="J39" s="32" t="s">
        <v>54</v>
      </c>
      <c r="K39" s="35">
        <v>0</v>
      </c>
      <c r="L39" s="32" t="s">
        <v>54</v>
      </c>
      <c r="M39" s="35">
        <v>0</v>
      </c>
      <c r="N39" s="32" t="s">
        <v>54</v>
      </c>
      <c r="O39" s="35">
        <v>0</v>
      </c>
      <c r="P39" s="32" t="s">
        <v>54</v>
      </c>
      <c r="Q39" s="35">
        <v>0</v>
      </c>
      <c r="R39" s="36">
        <f t="shared" si="36"/>
        <v>0</v>
      </c>
      <c r="S39" s="92">
        <f t="shared" ref="S39:S57" si="122">G39*R39</f>
        <v>0</v>
      </c>
      <c r="T39" s="42">
        <f t="shared" si="38"/>
        <v>3.2450000000000001</v>
      </c>
      <c r="U39" s="24">
        <f t="shared" si="89"/>
        <v>0</v>
      </c>
      <c r="V39" s="25">
        <f t="shared" ref="V39:V57" si="123">G39+T39</f>
        <v>14.885000000000002</v>
      </c>
      <c r="W39" s="70">
        <f t="shared" si="6"/>
        <v>52</v>
      </c>
      <c r="X39" s="43">
        <f t="shared" si="91"/>
        <v>61</v>
      </c>
      <c r="Y39" s="11">
        <f t="shared" si="92"/>
        <v>4680</v>
      </c>
      <c r="Z39" s="6">
        <f t="shared" si="93"/>
        <v>2.4934497816593879</v>
      </c>
      <c r="AA39" s="26">
        <f t="shared" si="94"/>
        <v>28.6</v>
      </c>
      <c r="AB39" s="11" t="e">
        <f>ROUND(AA39*#REF!,-1)</f>
        <v>#REF!</v>
      </c>
      <c r="AC39" s="7">
        <f t="shared" si="95"/>
        <v>0.92139737991266368</v>
      </c>
      <c r="AD39" s="27">
        <f t="shared" si="96"/>
        <v>21.5</v>
      </c>
      <c r="AE39" s="11" t="e">
        <f>ROUND(AD39*#REF!,-1)</f>
        <v>#REF!</v>
      </c>
      <c r="AF39" s="19">
        <f t="shared" si="97"/>
        <v>0.44440712126301629</v>
      </c>
      <c r="AG39" s="57"/>
      <c r="AH39" s="82" t="s">
        <v>54</v>
      </c>
      <c r="AI39" s="131">
        <f t="shared" ref="AI39:AI57" si="124">K39-AS39-BD39-BO39</f>
        <v>0</v>
      </c>
      <c r="AJ39" s="83" t="s">
        <v>54</v>
      </c>
      <c r="AK39" s="83">
        <f t="shared" ref="AK39:AK57" si="125">M39-AU39-BF39-BQ39</f>
        <v>0</v>
      </c>
      <c r="AL39" s="83" t="s">
        <v>54</v>
      </c>
      <c r="AM39" s="83">
        <f t="shared" ref="AM39:AM57" si="126">O39-AW39-BH39-BS39</f>
        <v>0</v>
      </c>
      <c r="AN39" s="83" t="s">
        <v>54</v>
      </c>
      <c r="AO39" s="83">
        <f t="shared" ref="AO39:AO57" si="127">Q39-AY39-BJ39-BU39</f>
        <v>0</v>
      </c>
      <c r="AP39" s="89">
        <f t="shared" ref="AP39:AP57" si="128">SUM(AH39:AO39)</f>
        <v>0</v>
      </c>
      <c r="AQ39" s="86">
        <f t="shared" ref="AQ39:AQ57" si="129">AP39*G39</f>
        <v>0</v>
      </c>
      <c r="AR39" s="64" t="s">
        <v>54</v>
      </c>
      <c r="AS39" s="65">
        <v>0</v>
      </c>
      <c r="AT39" s="65" t="s">
        <v>54</v>
      </c>
      <c r="AU39" s="65">
        <v>0</v>
      </c>
      <c r="AV39" s="65" t="s">
        <v>54</v>
      </c>
      <c r="AW39" s="65">
        <v>0</v>
      </c>
      <c r="AX39" s="65" t="s">
        <v>54</v>
      </c>
      <c r="AY39" s="65">
        <v>0</v>
      </c>
      <c r="AZ39" s="61">
        <f t="shared" ref="AZ39:AZ57" si="130">SUM(AR39:AY39)</f>
        <v>0</v>
      </c>
      <c r="BA39" s="9">
        <f t="shared" ref="BA39:BA57" si="131">AZ39*AA39*0.75*0.95</f>
        <v>0</v>
      </c>
      <c r="BB39" s="9">
        <f t="shared" ref="BB39:BB57" si="132">AZ39*G39</f>
        <v>0</v>
      </c>
      <c r="BC39" s="68" t="s">
        <v>54</v>
      </c>
      <c r="BD39" s="69">
        <v>0</v>
      </c>
      <c r="BE39" s="69" t="s">
        <v>54</v>
      </c>
      <c r="BF39" s="69">
        <v>0</v>
      </c>
      <c r="BG39" s="69" t="s">
        <v>54</v>
      </c>
      <c r="BH39" s="69">
        <v>0</v>
      </c>
      <c r="BI39" s="69" t="s">
        <v>54</v>
      </c>
      <c r="BJ39" s="69">
        <v>0</v>
      </c>
      <c r="BK39" s="61">
        <f t="shared" ref="BK39:BK57" si="133">SUM(BC39:BJ39)</f>
        <v>0</v>
      </c>
      <c r="BL39" s="9">
        <f t="shared" ref="BL39:BL57" si="134">BK39*W39*0.4227</f>
        <v>0</v>
      </c>
      <c r="BM39" s="9">
        <f t="shared" ref="BM39:BM57" si="135">BK39*G39</f>
        <v>0</v>
      </c>
      <c r="BN39" s="78" t="s">
        <v>54</v>
      </c>
      <c r="BO39" s="79">
        <v>0</v>
      </c>
      <c r="BP39" s="79" t="s">
        <v>54</v>
      </c>
      <c r="BQ39" s="79">
        <v>0</v>
      </c>
      <c r="BR39" s="79" t="s">
        <v>54</v>
      </c>
      <c r="BS39" s="79">
        <v>0</v>
      </c>
      <c r="BT39" s="79" t="s">
        <v>54</v>
      </c>
      <c r="BU39" s="79">
        <v>0</v>
      </c>
      <c r="BV39" s="61">
        <f t="shared" si="57"/>
        <v>0</v>
      </c>
      <c r="BW39" s="9">
        <f t="shared" si="58"/>
        <v>0</v>
      </c>
      <c r="BX39" s="9">
        <f t="shared" si="59"/>
        <v>0</v>
      </c>
      <c r="BY39" s="8">
        <v>0</v>
      </c>
      <c r="BZ39" s="9">
        <f t="shared" si="32"/>
        <v>0</v>
      </c>
      <c r="CA39" s="9">
        <f t="shared" si="33"/>
        <v>0</v>
      </c>
      <c r="CB39" s="8">
        <v>0</v>
      </c>
      <c r="CC39" s="9">
        <f t="shared" si="34"/>
        <v>0</v>
      </c>
      <c r="CD39" s="9">
        <f t="shared" si="35"/>
        <v>0</v>
      </c>
      <c r="CE39" s="10">
        <v>1</v>
      </c>
    </row>
    <row r="40" spans="1:83" s="10" customFormat="1" ht="58.5" customHeight="1">
      <c r="A40" s="10" t="s">
        <v>66</v>
      </c>
      <c r="B40" s="33"/>
      <c r="C40" s="130" t="s">
        <v>1675</v>
      </c>
      <c r="D40" s="20" t="s">
        <v>2197</v>
      </c>
      <c r="E40" s="20" t="s">
        <v>1674</v>
      </c>
      <c r="F40" s="20" t="s">
        <v>1670</v>
      </c>
      <c r="G40" s="96">
        <f t="shared" si="0"/>
        <v>11.64</v>
      </c>
      <c r="H40" s="110">
        <f>SUMIF(цены!A:A,C40,цены!B:B)</f>
        <v>17.899999999999999</v>
      </c>
      <c r="I40" s="113">
        <f>SUMIF(наличие!H:H,C40,наличие!D:D)</f>
        <v>38</v>
      </c>
      <c r="J40" s="32" t="s">
        <v>54</v>
      </c>
      <c r="K40" s="35">
        <v>0</v>
      </c>
      <c r="L40" s="32" t="s">
        <v>54</v>
      </c>
      <c r="M40" s="35">
        <v>0</v>
      </c>
      <c r="N40" s="32" t="s">
        <v>54</v>
      </c>
      <c r="O40" s="35">
        <v>0</v>
      </c>
      <c r="P40" s="32" t="s">
        <v>54</v>
      </c>
      <c r="Q40" s="35">
        <v>0</v>
      </c>
      <c r="R40" s="36">
        <f t="shared" si="36"/>
        <v>0</v>
      </c>
      <c r="S40" s="92">
        <f t="shared" si="122"/>
        <v>0</v>
      </c>
      <c r="T40" s="42">
        <f t="shared" si="38"/>
        <v>3.2450000000000001</v>
      </c>
      <c r="U40" s="24">
        <f t="shared" si="89"/>
        <v>0</v>
      </c>
      <c r="V40" s="25">
        <f t="shared" si="123"/>
        <v>14.885000000000002</v>
      </c>
      <c r="W40" s="70">
        <f t="shared" si="6"/>
        <v>52</v>
      </c>
      <c r="X40" s="43">
        <f t="shared" si="91"/>
        <v>61</v>
      </c>
      <c r="Y40" s="11">
        <f t="shared" si="92"/>
        <v>4680</v>
      </c>
      <c r="Z40" s="6">
        <f t="shared" si="93"/>
        <v>2.4934497816593879</v>
      </c>
      <c r="AA40" s="26">
        <f t="shared" si="94"/>
        <v>28.6</v>
      </c>
      <c r="AB40" s="11" t="e">
        <f>ROUND(AA40*#REF!,-1)</f>
        <v>#REF!</v>
      </c>
      <c r="AC40" s="7">
        <f t="shared" si="95"/>
        <v>0.92139737991266368</v>
      </c>
      <c r="AD40" s="27">
        <f t="shared" si="96"/>
        <v>21.5</v>
      </c>
      <c r="AE40" s="11" t="e">
        <f>ROUND(AD40*#REF!,-1)</f>
        <v>#REF!</v>
      </c>
      <c r="AF40" s="19">
        <f t="shared" si="97"/>
        <v>0.44440712126301629</v>
      </c>
      <c r="AG40" s="57"/>
      <c r="AH40" s="82" t="s">
        <v>54</v>
      </c>
      <c r="AI40" s="131">
        <f t="shared" si="124"/>
        <v>0</v>
      </c>
      <c r="AJ40" s="83" t="s">
        <v>54</v>
      </c>
      <c r="AK40" s="83">
        <f t="shared" si="125"/>
        <v>0</v>
      </c>
      <c r="AL40" s="83" t="s">
        <v>54</v>
      </c>
      <c r="AM40" s="83">
        <f t="shared" si="126"/>
        <v>0</v>
      </c>
      <c r="AN40" s="83" t="s">
        <v>54</v>
      </c>
      <c r="AO40" s="83">
        <f t="shared" si="127"/>
        <v>0</v>
      </c>
      <c r="AP40" s="89">
        <f t="shared" si="128"/>
        <v>0</v>
      </c>
      <c r="AQ40" s="86">
        <f t="shared" si="129"/>
        <v>0</v>
      </c>
      <c r="AR40" s="64" t="s">
        <v>54</v>
      </c>
      <c r="AS40" s="65">
        <v>0</v>
      </c>
      <c r="AT40" s="65" t="s">
        <v>54</v>
      </c>
      <c r="AU40" s="65">
        <v>0</v>
      </c>
      <c r="AV40" s="65" t="s">
        <v>54</v>
      </c>
      <c r="AW40" s="65">
        <v>0</v>
      </c>
      <c r="AX40" s="65" t="s">
        <v>54</v>
      </c>
      <c r="AY40" s="65">
        <v>0</v>
      </c>
      <c r="AZ40" s="61">
        <f t="shared" si="130"/>
        <v>0</v>
      </c>
      <c r="BA40" s="9">
        <f t="shared" si="131"/>
        <v>0</v>
      </c>
      <c r="BB40" s="9">
        <f t="shared" si="132"/>
        <v>0</v>
      </c>
      <c r="BC40" s="68" t="s">
        <v>54</v>
      </c>
      <c r="BD40" s="69">
        <v>0</v>
      </c>
      <c r="BE40" s="69" t="s">
        <v>54</v>
      </c>
      <c r="BF40" s="69">
        <v>0</v>
      </c>
      <c r="BG40" s="69" t="s">
        <v>54</v>
      </c>
      <c r="BH40" s="69">
        <v>0</v>
      </c>
      <c r="BI40" s="69" t="s">
        <v>54</v>
      </c>
      <c r="BJ40" s="69">
        <v>0</v>
      </c>
      <c r="BK40" s="61">
        <f t="shared" si="133"/>
        <v>0</v>
      </c>
      <c r="BL40" s="9">
        <f t="shared" si="134"/>
        <v>0</v>
      </c>
      <c r="BM40" s="9">
        <f t="shared" si="135"/>
        <v>0</v>
      </c>
      <c r="BN40" s="78" t="s">
        <v>54</v>
      </c>
      <c r="BO40" s="79">
        <v>0</v>
      </c>
      <c r="BP40" s="79" t="s">
        <v>54</v>
      </c>
      <c r="BQ40" s="79">
        <v>0</v>
      </c>
      <c r="BR40" s="79" t="s">
        <v>54</v>
      </c>
      <c r="BS40" s="79">
        <v>0</v>
      </c>
      <c r="BT40" s="79" t="s">
        <v>54</v>
      </c>
      <c r="BU40" s="79">
        <v>0</v>
      </c>
      <c r="BV40" s="61">
        <f t="shared" si="57"/>
        <v>0</v>
      </c>
      <c r="BW40" s="9">
        <f t="shared" si="58"/>
        <v>0</v>
      </c>
      <c r="BX40" s="9">
        <f t="shared" si="59"/>
        <v>0</v>
      </c>
      <c r="BY40" s="8">
        <v>0</v>
      </c>
      <c r="BZ40" s="9">
        <f t="shared" si="32"/>
        <v>0</v>
      </c>
      <c r="CA40" s="9">
        <f t="shared" si="33"/>
        <v>0</v>
      </c>
      <c r="CB40" s="8">
        <v>0</v>
      </c>
      <c r="CC40" s="9">
        <f t="shared" si="34"/>
        <v>0</v>
      </c>
      <c r="CD40" s="9">
        <f t="shared" si="35"/>
        <v>0</v>
      </c>
      <c r="CE40" s="10">
        <v>1</v>
      </c>
    </row>
    <row r="41" spans="1:83" s="10" customFormat="1" ht="58.5" customHeight="1">
      <c r="A41" s="10" t="s">
        <v>66</v>
      </c>
      <c r="B41" s="94"/>
      <c r="C41" s="129" t="s">
        <v>1746</v>
      </c>
      <c r="D41" s="20" t="s">
        <v>2198</v>
      </c>
      <c r="E41" s="95" t="s">
        <v>1672</v>
      </c>
      <c r="F41" s="95" t="s">
        <v>1668</v>
      </c>
      <c r="G41" s="96">
        <f t="shared" ref="G41:G56" si="136">ROUND(H41*0.65,2)</f>
        <v>18.79</v>
      </c>
      <c r="H41" s="97">
        <f>SUMIF(цены!A:A,C41,цены!B:B)</f>
        <v>28.9</v>
      </c>
      <c r="I41" s="113">
        <f>SUMIF(наличие!H:H,C41,наличие!D:D)</f>
        <v>0</v>
      </c>
      <c r="J41" s="98" t="s">
        <v>54</v>
      </c>
      <c r="K41" s="99">
        <v>0</v>
      </c>
      <c r="L41" s="99">
        <v>0</v>
      </c>
      <c r="M41" s="99">
        <v>0</v>
      </c>
      <c r="N41" s="99">
        <v>0</v>
      </c>
      <c r="O41" s="99">
        <v>0</v>
      </c>
      <c r="P41" s="99">
        <v>0</v>
      </c>
      <c r="Q41" s="99">
        <v>0</v>
      </c>
      <c r="R41" s="100">
        <f t="shared" ref="R41:R54" si="137">SUM(J41:Q41)</f>
        <v>0</v>
      </c>
      <c r="S41" s="101">
        <f t="shared" si="122"/>
        <v>0</v>
      </c>
      <c r="T41" s="102">
        <f t="shared" si="38"/>
        <v>4.32</v>
      </c>
      <c r="U41" s="103">
        <f t="shared" ref="U41:U57" si="138">R41*T41</f>
        <v>0</v>
      </c>
      <c r="V41" s="104">
        <f t="shared" si="123"/>
        <v>23.11</v>
      </c>
      <c r="W41" s="70">
        <f t="shared" ref="W41:W55" si="139">ROUND(V41*3.5,0)</f>
        <v>81</v>
      </c>
      <c r="X41" s="43">
        <f t="shared" ref="X41:X57" si="140">ROUND(V41*4.1,1)</f>
        <v>94.8</v>
      </c>
      <c r="Y41" s="11">
        <f t="shared" ref="Y41:Y57" si="141">ROUND(W41*$Y$2,-1)</f>
        <v>7290</v>
      </c>
      <c r="Z41" s="6">
        <f t="shared" ref="Z41:Z57" si="142">(W41-V41)/V41</f>
        <v>2.5049762007788838</v>
      </c>
      <c r="AA41" s="26">
        <f t="shared" ref="AA41:AA57" si="143">ROUND(W41/1.82,1)</f>
        <v>44.5</v>
      </c>
      <c r="AB41" s="11" t="e">
        <f>ROUND(AA41*#REF!,-1)</f>
        <v>#REF!</v>
      </c>
      <c r="AC41" s="7">
        <f t="shared" ref="AC41:AC57" si="144">(AA41-V41)/V41</f>
        <v>0.92557334487234966</v>
      </c>
      <c r="AD41" s="27">
        <f t="shared" ref="AD41:AD57" si="145">ROUND(AA41*0.75,1)</f>
        <v>33.4</v>
      </c>
      <c r="AE41" s="11" t="e">
        <f>ROUND(AD41*#REF!,-1)</f>
        <v>#REF!</v>
      </c>
      <c r="AF41" s="19">
        <f t="shared" ref="AF41:AF57" si="146">(AD41-V41)/V41</f>
        <v>0.4452617914322804</v>
      </c>
      <c r="AG41" s="57"/>
      <c r="AH41" s="82" t="s">
        <v>54</v>
      </c>
      <c r="AI41" s="83">
        <f t="shared" si="124"/>
        <v>0</v>
      </c>
      <c r="AJ41" s="83">
        <f t="shared" ref="AJ41:AJ57" si="147">L41-AT41-BE41-BP41</f>
        <v>0</v>
      </c>
      <c r="AK41" s="83">
        <f t="shared" si="125"/>
        <v>0</v>
      </c>
      <c r="AL41" s="83">
        <f t="shared" ref="AL41:AL57" si="148">N41-AV41-BG41-BR41</f>
        <v>0</v>
      </c>
      <c r="AM41" s="83">
        <f t="shared" si="126"/>
        <v>0</v>
      </c>
      <c r="AN41" s="83">
        <f t="shared" ref="AN41:AN57" si="149">P41-AX41-BI41-BT41</f>
        <v>0</v>
      </c>
      <c r="AO41" s="83">
        <f t="shared" si="127"/>
        <v>0</v>
      </c>
      <c r="AP41" s="89">
        <f t="shared" si="128"/>
        <v>0</v>
      </c>
      <c r="AQ41" s="86">
        <f t="shared" si="129"/>
        <v>0</v>
      </c>
      <c r="AR41" s="64" t="s">
        <v>54</v>
      </c>
      <c r="AS41" s="65">
        <v>0</v>
      </c>
      <c r="AT41" s="65">
        <v>0</v>
      </c>
      <c r="AU41" s="65">
        <v>0</v>
      </c>
      <c r="AV41" s="65">
        <v>0</v>
      </c>
      <c r="AW41" s="65">
        <v>0</v>
      </c>
      <c r="AX41" s="65">
        <v>0</v>
      </c>
      <c r="AY41" s="65">
        <v>0</v>
      </c>
      <c r="AZ41" s="61">
        <f t="shared" si="130"/>
        <v>0</v>
      </c>
      <c r="BA41" s="9">
        <f t="shared" si="131"/>
        <v>0</v>
      </c>
      <c r="BB41" s="9">
        <f t="shared" si="132"/>
        <v>0</v>
      </c>
      <c r="BC41" s="68" t="s">
        <v>54</v>
      </c>
      <c r="BD41" s="69">
        <v>0</v>
      </c>
      <c r="BE41" s="69">
        <v>0</v>
      </c>
      <c r="BF41" s="69">
        <v>0</v>
      </c>
      <c r="BG41" s="69">
        <v>0</v>
      </c>
      <c r="BH41" s="69">
        <v>0</v>
      </c>
      <c r="BI41" s="69">
        <v>0</v>
      </c>
      <c r="BJ41" s="69">
        <v>0</v>
      </c>
      <c r="BK41" s="61">
        <f t="shared" si="133"/>
        <v>0</v>
      </c>
      <c r="BL41" s="9">
        <f t="shared" si="134"/>
        <v>0</v>
      </c>
      <c r="BM41" s="9">
        <f t="shared" si="135"/>
        <v>0</v>
      </c>
      <c r="BN41" s="78" t="s">
        <v>54</v>
      </c>
      <c r="BO41" s="79">
        <v>0</v>
      </c>
      <c r="BP41" s="79">
        <v>0</v>
      </c>
      <c r="BQ41" s="79">
        <v>0</v>
      </c>
      <c r="BR41" s="79">
        <v>0</v>
      </c>
      <c r="BS41" s="79">
        <v>0</v>
      </c>
      <c r="BT41" s="79">
        <v>0</v>
      </c>
      <c r="BU41" s="79">
        <v>0</v>
      </c>
      <c r="BV41" s="61">
        <f t="shared" ref="BV41:BV55" si="150">SUM(BN41:BU41)</f>
        <v>0</v>
      </c>
      <c r="BW41" s="9">
        <f t="shared" ref="BW41:BW55" si="151">BV41*W41*0.62</f>
        <v>0</v>
      </c>
      <c r="BX41" s="9">
        <f t="shared" ref="BX41:BX55" si="152">BV41*G41</f>
        <v>0</v>
      </c>
      <c r="BY41" s="8">
        <v>0</v>
      </c>
      <c r="BZ41" s="9">
        <f t="shared" ref="BZ41:BZ56" si="153">BY41*AA41*0.9*0.95</f>
        <v>0</v>
      </c>
      <c r="CA41" s="9">
        <f t="shared" ref="CA41:CA56" si="154">BY41*G41</f>
        <v>0</v>
      </c>
      <c r="CB41" s="8">
        <v>0</v>
      </c>
      <c r="CC41" s="9">
        <f t="shared" ref="CC41:CC56" si="155">CB41*AA41*0.9*0.9</f>
        <v>0</v>
      </c>
      <c r="CD41" s="9">
        <f t="shared" ref="CD41:CD56" si="156">CB41*G41</f>
        <v>0</v>
      </c>
      <c r="CE41" s="10">
        <v>1</v>
      </c>
    </row>
    <row r="42" spans="1:83" s="10" customFormat="1" ht="58.5" customHeight="1">
      <c r="A42" s="10" t="s">
        <v>66</v>
      </c>
      <c r="B42" s="94"/>
      <c r="C42" s="129" t="s">
        <v>1746</v>
      </c>
      <c r="D42" s="20" t="s">
        <v>2199</v>
      </c>
      <c r="E42" s="95" t="s">
        <v>1672</v>
      </c>
      <c r="F42" s="95" t="s">
        <v>1668</v>
      </c>
      <c r="G42" s="96">
        <f t="shared" si="136"/>
        <v>18.79</v>
      </c>
      <c r="H42" s="97">
        <f>SUMIF(цены!A:A,C42,цены!B:B)</f>
        <v>28.9</v>
      </c>
      <c r="I42" s="113">
        <f>SUMIF(наличие!H:H,C42,наличие!D:D)</f>
        <v>0</v>
      </c>
      <c r="J42" s="98" t="s">
        <v>54</v>
      </c>
      <c r="K42" s="99">
        <v>0</v>
      </c>
      <c r="L42" s="99">
        <v>0</v>
      </c>
      <c r="M42" s="99">
        <v>0</v>
      </c>
      <c r="N42" s="99">
        <v>0</v>
      </c>
      <c r="O42" s="99">
        <v>0</v>
      </c>
      <c r="P42" s="99">
        <v>0</v>
      </c>
      <c r="Q42" s="99">
        <v>0</v>
      </c>
      <c r="R42" s="100">
        <f t="shared" si="137"/>
        <v>0</v>
      </c>
      <c r="S42" s="101">
        <f t="shared" si="122"/>
        <v>0</v>
      </c>
      <c r="T42" s="102">
        <f t="shared" si="38"/>
        <v>4.32</v>
      </c>
      <c r="U42" s="103">
        <f t="shared" si="138"/>
        <v>0</v>
      </c>
      <c r="V42" s="104">
        <f t="shared" si="123"/>
        <v>23.11</v>
      </c>
      <c r="W42" s="70">
        <f t="shared" si="139"/>
        <v>81</v>
      </c>
      <c r="X42" s="43">
        <f t="shared" si="140"/>
        <v>94.8</v>
      </c>
      <c r="Y42" s="11">
        <f t="shared" si="141"/>
        <v>7290</v>
      </c>
      <c r="Z42" s="6">
        <f t="shared" si="142"/>
        <v>2.5049762007788838</v>
      </c>
      <c r="AA42" s="26">
        <f t="shared" si="143"/>
        <v>44.5</v>
      </c>
      <c r="AB42" s="11" t="e">
        <f>ROUND(AA42*#REF!,-1)</f>
        <v>#REF!</v>
      </c>
      <c r="AC42" s="7">
        <f t="shared" si="144"/>
        <v>0.92557334487234966</v>
      </c>
      <c r="AD42" s="27">
        <f t="shared" si="145"/>
        <v>33.4</v>
      </c>
      <c r="AE42" s="11" t="e">
        <f>ROUND(AD42*#REF!,-1)</f>
        <v>#REF!</v>
      </c>
      <c r="AF42" s="19">
        <f t="shared" si="146"/>
        <v>0.4452617914322804</v>
      </c>
      <c r="AG42" s="57"/>
      <c r="AH42" s="82" t="s">
        <v>54</v>
      </c>
      <c r="AI42" s="83">
        <f t="shared" si="124"/>
        <v>0</v>
      </c>
      <c r="AJ42" s="83">
        <f t="shared" si="147"/>
        <v>0</v>
      </c>
      <c r="AK42" s="83">
        <f t="shared" si="125"/>
        <v>0</v>
      </c>
      <c r="AL42" s="83">
        <f t="shared" si="148"/>
        <v>0</v>
      </c>
      <c r="AM42" s="83">
        <f t="shared" si="126"/>
        <v>0</v>
      </c>
      <c r="AN42" s="83">
        <f t="shared" si="149"/>
        <v>0</v>
      </c>
      <c r="AO42" s="83">
        <f t="shared" si="127"/>
        <v>0</v>
      </c>
      <c r="AP42" s="89">
        <f t="shared" si="128"/>
        <v>0</v>
      </c>
      <c r="AQ42" s="86">
        <f t="shared" si="129"/>
        <v>0</v>
      </c>
      <c r="AR42" s="64" t="s">
        <v>54</v>
      </c>
      <c r="AS42" s="65">
        <v>0</v>
      </c>
      <c r="AT42" s="65">
        <v>0</v>
      </c>
      <c r="AU42" s="65">
        <v>0</v>
      </c>
      <c r="AV42" s="65">
        <v>0</v>
      </c>
      <c r="AW42" s="65">
        <v>0</v>
      </c>
      <c r="AX42" s="65">
        <v>0</v>
      </c>
      <c r="AY42" s="65">
        <v>0</v>
      </c>
      <c r="AZ42" s="61">
        <f t="shared" si="130"/>
        <v>0</v>
      </c>
      <c r="BA42" s="9">
        <f t="shared" si="131"/>
        <v>0</v>
      </c>
      <c r="BB42" s="9">
        <f t="shared" si="132"/>
        <v>0</v>
      </c>
      <c r="BC42" s="68" t="s">
        <v>54</v>
      </c>
      <c r="BD42" s="69">
        <v>0</v>
      </c>
      <c r="BE42" s="69">
        <v>0</v>
      </c>
      <c r="BF42" s="69">
        <v>0</v>
      </c>
      <c r="BG42" s="69">
        <v>0</v>
      </c>
      <c r="BH42" s="69">
        <v>0</v>
      </c>
      <c r="BI42" s="69">
        <v>0</v>
      </c>
      <c r="BJ42" s="69">
        <v>0</v>
      </c>
      <c r="BK42" s="61">
        <f t="shared" si="133"/>
        <v>0</v>
      </c>
      <c r="BL42" s="9">
        <f t="shared" si="134"/>
        <v>0</v>
      </c>
      <c r="BM42" s="9">
        <f t="shared" si="135"/>
        <v>0</v>
      </c>
      <c r="BN42" s="78" t="s">
        <v>54</v>
      </c>
      <c r="BO42" s="79">
        <v>0</v>
      </c>
      <c r="BP42" s="79">
        <v>0</v>
      </c>
      <c r="BQ42" s="79">
        <v>0</v>
      </c>
      <c r="BR42" s="79">
        <v>0</v>
      </c>
      <c r="BS42" s="79">
        <v>0</v>
      </c>
      <c r="BT42" s="79">
        <v>0</v>
      </c>
      <c r="BU42" s="79">
        <v>0</v>
      </c>
      <c r="BV42" s="61">
        <f t="shared" si="150"/>
        <v>0</v>
      </c>
      <c r="BW42" s="9">
        <f t="shared" si="151"/>
        <v>0</v>
      </c>
      <c r="BX42" s="9">
        <f t="shared" si="152"/>
        <v>0</v>
      </c>
      <c r="BY42" s="8">
        <v>0</v>
      </c>
      <c r="BZ42" s="9">
        <f t="shared" si="153"/>
        <v>0</v>
      </c>
      <c r="CA42" s="9">
        <f t="shared" si="154"/>
        <v>0</v>
      </c>
      <c r="CB42" s="8">
        <v>0</v>
      </c>
      <c r="CC42" s="9">
        <f t="shared" si="155"/>
        <v>0</v>
      </c>
      <c r="CD42" s="9">
        <f t="shared" si="156"/>
        <v>0</v>
      </c>
      <c r="CE42" s="10">
        <v>1</v>
      </c>
    </row>
    <row r="43" spans="1:83" s="10" customFormat="1" ht="58.5" customHeight="1">
      <c r="A43" s="10" t="s">
        <v>66</v>
      </c>
      <c r="B43" s="94"/>
      <c r="C43" s="129" t="s">
        <v>1746</v>
      </c>
      <c r="D43" s="20" t="s">
        <v>2200</v>
      </c>
      <c r="E43" s="95" t="s">
        <v>1672</v>
      </c>
      <c r="F43" s="95" t="s">
        <v>1668</v>
      </c>
      <c r="G43" s="96">
        <f t="shared" si="136"/>
        <v>18.79</v>
      </c>
      <c r="H43" s="97">
        <f>SUMIF(цены!A:A,C43,цены!B:B)</f>
        <v>28.9</v>
      </c>
      <c r="I43" s="113">
        <f>SUMIF(наличие!H:H,C43,наличие!D:D)</f>
        <v>0</v>
      </c>
      <c r="J43" s="98" t="s">
        <v>54</v>
      </c>
      <c r="K43" s="99">
        <v>0</v>
      </c>
      <c r="L43" s="99">
        <v>0</v>
      </c>
      <c r="M43" s="99">
        <v>0</v>
      </c>
      <c r="N43" s="99">
        <v>0</v>
      </c>
      <c r="O43" s="99">
        <v>0</v>
      </c>
      <c r="P43" s="99">
        <v>0</v>
      </c>
      <c r="Q43" s="99">
        <v>0</v>
      </c>
      <c r="R43" s="100">
        <f t="shared" si="137"/>
        <v>0</v>
      </c>
      <c r="S43" s="101">
        <f t="shared" si="122"/>
        <v>0</v>
      </c>
      <c r="T43" s="102">
        <f t="shared" si="38"/>
        <v>4.32</v>
      </c>
      <c r="U43" s="103">
        <f t="shared" si="138"/>
        <v>0</v>
      </c>
      <c r="V43" s="104">
        <f t="shared" si="123"/>
        <v>23.11</v>
      </c>
      <c r="W43" s="70">
        <f t="shared" si="139"/>
        <v>81</v>
      </c>
      <c r="X43" s="43">
        <f t="shared" si="140"/>
        <v>94.8</v>
      </c>
      <c r="Y43" s="11">
        <f t="shared" si="141"/>
        <v>7290</v>
      </c>
      <c r="Z43" s="6">
        <f t="shared" si="142"/>
        <v>2.5049762007788838</v>
      </c>
      <c r="AA43" s="26">
        <f t="shared" si="143"/>
        <v>44.5</v>
      </c>
      <c r="AB43" s="11" t="e">
        <f>ROUND(AA43*#REF!,-1)</f>
        <v>#REF!</v>
      </c>
      <c r="AC43" s="7">
        <f t="shared" si="144"/>
        <v>0.92557334487234966</v>
      </c>
      <c r="AD43" s="27">
        <f t="shared" si="145"/>
        <v>33.4</v>
      </c>
      <c r="AE43" s="11" t="e">
        <f>ROUND(AD43*#REF!,-1)</f>
        <v>#REF!</v>
      </c>
      <c r="AF43" s="19">
        <f t="shared" si="146"/>
        <v>0.4452617914322804</v>
      </c>
      <c r="AG43" s="57"/>
      <c r="AH43" s="82" t="s">
        <v>54</v>
      </c>
      <c r="AI43" s="83">
        <f t="shared" si="124"/>
        <v>0</v>
      </c>
      <c r="AJ43" s="83">
        <f t="shared" si="147"/>
        <v>0</v>
      </c>
      <c r="AK43" s="83">
        <f t="shared" si="125"/>
        <v>0</v>
      </c>
      <c r="AL43" s="83">
        <f t="shared" si="148"/>
        <v>0</v>
      </c>
      <c r="AM43" s="83">
        <f t="shared" si="126"/>
        <v>0</v>
      </c>
      <c r="AN43" s="83">
        <f t="shared" si="149"/>
        <v>0</v>
      </c>
      <c r="AO43" s="83">
        <f t="shared" si="127"/>
        <v>0</v>
      </c>
      <c r="AP43" s="89">
        <f t="shared" si="128"/>
        <v>0</v>
      </c>
      <c r="AQ43" s="86">
        <f t="shared" si="129"/>
        <v>0</v>
      </c>
      <c r="AR43" s="64" t="s">
        <v>54</v>
      </c>
      <c r="AS43" s="65">
        <v>0</v>
      </c>
      <c r="AT43" s="65">
        <v>0</v>
      </c>
      <c r="AU43" s="65">
        <v>0</v>
      </c>
      <c r="AV43" s="65">
        <v>0</v>
      </c>
      <c r="AW43" s="65">
        <v>0</v>
      </c>
      <c r="AX43" s="65">
        <v>0</v>
      </c>
      <c r="AY43" s="65">
        <v>0</v>
      </c>
      <c r="AZ43" s="61">
        <f t="shared" si="130"/>
        <v>0</v>
      </c>
      <c r="BA43" s="9">
        <f t="shared" si="131"/>
        <v>0</v>
      </c>
      <c r="BB43" s="9">
        <f t="shared" si="132"/>
        <v>0</v>
      </c>
      <c r="BC43" s="68" t="s">
        <v>54</v>
      </c>
      <c r="BD43" s="69">
        <v>0</v>
      </c>
      <c r="BE43" s="69">
        <v>0</v>
      </c>
      <c r="BF43" s="69">
        <v>0</v>
      </c>
      <c r="BG43" s="69">
        <v>0</v>
      </c>
      <c r="BH43" s="69">
        <v>0</v>
      </c>
      <c r="BI43" s="69">
        <v>0</v>
      </c>
      <c r="BJ43" s="69">
        <v>0</v>
      </c>
      <c r="BK43" s="61">
        <f t="shared" si="133"/>
        <v>0</v>
      </c>
      <c r="BL43" s="9">
        <f t="shared" si="134"/>
        <v>0</v>
      </c>
      <c r="BM43" s="9">
        <f t="shared" si="135"/>
        <v>0</v>
      </c>
      <c r="BN43" s="78" t="s">
        <v>54</v>
      </c>
      <c r="BO43" s="79">
        <v>0</v>
      </c>
      <c r="BP43" s="79">
        <v>0</v>
      </c>
      <c r="BQ43" s="79">
        <v>0</v>
      </c>
      <c r="BR43" s="79">
        <v>0</v>
      </c>
      <c r="BS43" s="79">
        <v>0</v>
      </c>
      <c r="BT43" s="79">
        <v>0</v>
      </c>
      <c r="BU43" s="79">
        <v>0</v>
      </c>
      <c r="BV43" s="61">
        <f t="shared" si="150"/>
        <v>0</v>
      </c>
      <c r="BW43" s="9">
        <f t="shared" si="151"/>
        <v>0</v>
      </c>
      <c r="BX43" s="9">
        <f t="shared" si="152"/>
        <v>0</v>
      </c>
      <c r="BY43" s="8">
        <v>0</v>
      </c>
      <c r="BZ43" s="9">
        <f t="shared" si="153"/>
        <v>0</v>
      </c>
      <c r="CA43" s="9">
        <f t="shared" si="154"/>
        <v>0</v>
      </c>
      <c r="CB43" s="8">
        <v>0</v>
      </c>
      <c r="CC43" s="9">
        <f t="shared" si="155"/>
        <v>0</v>
      </c>
      <c r="CD43" s="9">
        <f t="shared" si="156"/>
        <v>0</v>
      </c>
      <c r="CE43" s="10">
        <v>1</v>
      </c>
    </row>
    <row r="44" spans="1:83" s="10" customFormat="1" ht="58.5" customHeight="1">
      <c r="A44" s="10" t="s">
        <v>66</v>
      </c>
      <c r="B44" s="94"/>
      <c r="C44" s="129" t="s">
        <v>1746</v>
      </c>
      <c r="D44" s="20" t="s">
        <v>2187</v>
      </c>
      <c r="E44" s="95" t="s">
        <v>1672</v>
      </c>
      <c r="F44" s="95" t="s">
        <v>1668</v>
      </c>
      <c r="G44" s="96">
        <f t="shared" si="136"/>
        <v>18.79</v>
      </c>
      <c r="H44" s="97">
        <f>SUMIF(цены!A:A,C44,цены!B:B)</f>
        <v>28.9</v>
      </c>
      <c r="I44" s="113">
        <f>SUMIF(наличие!H:H,C44,наличие!D:D)</f>
        <v>0</v>
      </c>
      <c r="J44" s="98" t="s">
        <v>54</v>
      </c>
      <c r="K44" s="99">
        <v>0</v>
      </c>
      <c r="L44" s="99">
        <v>0</v>
      </c>
      <c r="M44" s="99">
        <v>0</v>
      </c>
      <c r="N44" s="99">
        <v>0</v>
      </c>
      <c r="O44" s="99">
        <v>0</v>
      </c>
      <c r="P44" s="99">
        <v>0</v>
      </c>
      <c r="Q44" s="99">
        <v>0</v>
      </c>
      <c r="R44" s="100">
        <f t="shared" si="137"/>
        <v>0</v>
      </c>
      <c r="S44" s="101">
        <f t="shared" si="122"/>
        <v>0</v>
      </c>
      <c r="T44" s="102">
        <f t="shared" si="38"/>
        <v>4.32</v>
      </c>
      <c r="U44" s="103">
        <f t="shared" si="138"/>
        <v>0</v>
      </c>
      <c r="V44" s="104">
        <f t="shared" si="123"/>
        <v>23.11</v>
      </c>
      <c r="W44" s="70">
        <f t="shared" si="139"/>
        <v>81</v>
      </c>
      <c r="X44" s="43">
        <f t="shared" si="140"/>
        <v>94.8</v>
      </c>
      <c r="Y44" s="11">
        <f t="shared" si="141"/>
        <v>7290</v>
      </c>
      <c r="Z44" s="6">
        <f t="shared" si="142"/>
        <v>2.5049762007788838</v>
      </c>
      <c r="AA44" s="26">
        <f t="shared" si="143"/>
        <v>44.5</v>
      </c>
      <c r="AB44" s="11" t="e">
        <f>ROUND(AA44*#REF!,-1)</f>
        <v>#REF!</v>
      </c>
      <c r="AC44" s="7">
        <f t="shared" si="144"/>
        <v>0.92557334487234966</v>
      </c>
      <c r="AD44" s="27">
        <f t="shared" si="145"/>
        <v>33.4</v>
      </c>
      <c r="AE44" s="11" t="e">
        <f>ROUND(AD44*#REF!,-1)</f>
        <v>#REF!</v>
      </c>
      <c r="AF44" s="19">
        <f t="shared" si="146"/>
        <v>0.4452617914322804</v>
      </c>
      <c r="AG44" s="57"/>
      <c r="AH44" s="82" t="s">
        <v>54</v>
      </c>
      <c r="AI44" s="83">
        <f t="shared" si="124"/>
        <v>0</v>
      </c>
      <c r="AJ44" s="83">
        <f t="shared" si="147"/>
        <v>0</v>
      </c>
      <c r="AK44" s="83">
        <f t="shared" si="125"/>
        <v>0</v>
      </c>
      <c r="AL44" s="83">
        <f t="shared" si="148"/>
        <v>0</v>
      </c>
      <c r="AM44" s="83">
        <f t="shared" si="126"/>
        <v>0</v>
      </c>
      <c r="AN44" s="83">
        <f t="shared" si="149"/>
        <v>0</v>
      </c>
      <c r="AO44" s="83">
        <f t="shared" si="127"/>
        <v>0</v>
      </c>
      <c r="AP44" s="89">
        <f t="shared" si="128"/>
        <v>0</v>
      </c>
      <c r="AQ44" s="86">
        <f t="shared" si="129"/>
        <v>0</v>
      </c>
      <c r="AR44" s="64" t="s">
        <v>54</v>
      </c>
      <c r="AS44" s="65">
        <v>0</v>
      </c>
      <c r="AT44" s="65">
        <v>0</v>
      </c>
      <c r="AU44" s="65">
        <v>0</v>
      </c>
      <c r="AV44" s="65">
        <v>0</v>
      </c>
      <c r="AW44" s="65">
        <v>0</v>
      </c>
      <c r="AX44" s="65">
        <v>0</v>
      </c>
      <c r="AY44" s="65">
        <v>0</v>
      </c>
      <c r="AZ44" s="61">
        <f t="shared" si="130"/>
        <v>0</v>
      </c>
      <c r="BA44" s="9">
        <f t="shared" si="131"/>
        <v>0</v>
      </c>
      <c r="BB44" s="9">
        <f t="shared" si="132"/>
        <v>0</v>
      </c>
      <c r="BC44" s="68" t="s">
        <v>54</v>
      </c>
      <c r="BD44" s="69">
        <v>0</v>
      </c>
      <c r="BE44" s="69">
        <v>0</v>
      </c>
      <c r="BF44" s="69">
        <v>0</v>
      </c>
      <c r="BG44" s="69">
        <v>0</v>
      </c>
      <c r="BH44" s="69">
        <v>0</v>
      </c>
      <c r="BI44" s="69">
        <v>0</v>
      </c>
      <c r="BJ44" s="69">
        <v>0</v>
      </c>
      <c r="BK44" s="61">
        <f t="shared" si="133"/>
        <v>0</v>
      </c>
      <c r="BL44" s="9">
        <f t="shared" si="134"/>
        <v>0</v>
      </c>
      <c r="BM44" s="9">
        <f t="shared" si="135"/>
        <v>0</v>
      </c>
      <c r="BN44" s="78" t="s">
        <v>54</v>
      </c>
      <c r="BO44" s="79">
        <v>0</v>
      </c>
      <c r="BP44" s="79">
        <v>0</v>
      </c>
      <c r="BQ44" s="79">
        <v>0</v>
      </c>
      <c r="BR44" s="79">
        <v>0</v>
      </c>
      <c r="BS44" s="79">
        <v>0</v>
      </c>
      <c r="BT44" s="79">
        <v>0</v>
      </c>
      <c r="BU44" s="79">
        <v>0</v>
      </c>
      <c r="BV44" s="61">
        <f t="shared" si="150"/>
        <v>0</v>
      </c>
      <c r="BW44" s="9">
        <f t="shared" si="151"/>
        <v>0</v>
      </c>
      <c r="BX44" s="9">
        <f t="shared" si="152"/>
        <v>0</v>
      </c>
      <c r="BY44" s="8">
        <v>0</v>
      </c>
      <c r="BZ44" s="9">
        <f t="shared" si="153"/>
        <v>0</v>
      </c>
      <c r="CA44" s="9">
        <f t="shared" si="154"/>
        <v>0</v>
      </c>
      <c r="CB44" s="8">
        <v>0</v>
      </c>
      <c r="CC44" s="9">
        <f t="shared" si="155"/>
        <v>0</v>
      </c>
      <c r="CD44" s="9">
        <f t="shared" si="156"/>
        <v>0</v>
      </c>
      <c r="CE44" s="10">
        <v>1</v>
      </c>
    </row>
    <row r="45" spans="1:83" s="10" customFormat="1" ht="58.5" customHeight="1">
      <c r="A45" s="10" t="s">
        <v>66</v>
      </c>
      <c r="B45" s="94"/>
      <c r="C45" s="129" t="s">
        <v>1746</v>
      </c>
      <c r="D45" s="20" t="s">
        <v>2190</v>
      </c>
      <c r="E45" s="95" t="s">
        <v>1672</v>
      </c>
      <c r="F45" s="95" t="s">
        <v>1668</v>
      </c>
      <c r="G45" s="96">
        <f t="shared" si="136"/>
        <v>18.79</v>
      </c>
      <c r="H45" s="97">
        <f>SUMIF(цены!A:A,C45,цены!B:B)</f>
        <v>28.9</v>
      </c>
      <c r="I45" s="113">
        <f>SUMIF(наличие!H:H,C45,наличие!D:D)</f>
        <v>0</v>
      </c>
      <c r="J45" s="98" t="s">
        <v>54</v>
      </c>
      <c r="K45" s="99">
        <v>0</v>
      </c>
      <c r="L45" s="99">
        <v>0</v>
      </c>
      <c r="M45" s="99">
        <v>0</v>
      </c>
      <c r="N45" s="99">
        <v>0</v>
      </c>
      <c r="O45" s="99">
        <v>0</v>
      </c>
      <c r="P45" s="99">
        <v>0</v>
      </c>
      <c r="Q45" s="99">
        <v>0</v>
      </c>
      <c r="R45" s="100">
        <f t="shared" si="137"/>
        <v>0</v>
      </c>
      <c r="S45" s="101">
        <f t="shared" si="122"/>
        <v>0</v>
      </c>
      <c r="T45" s="102">
        <f t="shared" si="38"/>
        <v>4.32</v>
      </c>
      <c r="U45" s="103">
        <f t="shared" si="138"/>
        <v>0</v>
      </c>
      <c r="V45" s="104">
        <f t="shared" si="123"/>
        <v>23.11</v>
      </c>
      <c r="W45" s="70">
        <f t="shared" si="139"/>
        <v>81</v>
      </c>
      <c r="X45" s="43">
        <f t="shared" si="140"/>
        <v>94.8</v>
      </c>
      <c r="Y45" s="11">
        <f t="shared" si="141"/>
        <v>7290</v>
      </c>
      <c r="Z45" s="6">
        <f t="shared" si="142"/>
        <v>2.5049762007788838</v>
      </c>
      <c r="AA45" s="26">
        <f t="shared" si="143"/>
        <v>44.5</v>
      </c>
      <c r="AB45" s="11" t="e">
        <f>ROUND(AA45*#REF!,-1)</f>
        <v>#REF!</v>
      </c>
      <c r="AC45" s="7">
        <f t="shared" si="144"/>
        <v>0.92557334487234966</v>
      </c>
      <c r="AD45" s="27">
        <f t="shared" si="145"/>
        <v>33.4</v>
      </c>
      <c r="AE45" s="11" t="e">
        <f>ROUND(AD45*#REF!,-1)</f>
        <v>#REF!</v>
      </c>
      <c r="AF45" s="19">
        <f t="shared" si="146"/>
        <v>0.4452617914322804</v>
      </c>
      <c r="AG45" s="57"/>
      <c r="AH45" s="82" t="s">
        <v>54</v>
      </c>
      <c r="AI45" s="83">
        <f t="shared" si="124"/>
        <v>0</v>
      </c>
      <c r="AJ45" s="83">
        <f t="shared" si="147"/>
        <v>0</v>
      </c>
      <c r="AK45" s="83">
        <f t="shared" si="125"/>
        <v>0</v>
      </c>
      <c r="AL45" s="83">
        <f t="shared" si="148"/>
        <v>0</v>
      </c>
      <c r="AM45" s="83">
        <f t="shared" si="126"/>
        <v>0</v>
      </c>
      <c r="AN45" s="83">
        <f t="shared" si="149"/>
        <v>0</v>
      </c>
      <c r="AO45" s="83">
        <f t="shared" si="127"/>
        <v>0</v>
      </c>
      <c r="AP45" s="89">
        <f t="shared" si="128"/>
        <v>0</v>
      </c>
      <c r="AQ45" s="86">
        <f t="shared" si="129"/>
        <v>0</v>
      </c>
      <c r="AR45" s="64" t="s">
        <v>54</v>
      </c>
      <c r="AS45" s="65">
        <v>0</v>
      </c>
      <c r="AT45" s="65">
        <v>0</v>
      </c>
      <c r="AU45" s="65">
        <v>0</v>
      </c>
      <c r="AV45" s="65">
        <v>0</v>
      </c>
      <c r="AW45" s="65">
        <v>0</v>
      </c>
      <c r="AX45" s="65">
        <v>0</v>
      </c>
      <c r="AY45" s="65">
        <v>0</v>
      </c>
      <c r="AZ45" s="61">
        <f t="shared" si="130"/>
        <v>0</v>
      </c>
      <c r="BA45" s="9">
        <f t="shared" si="131"/>
        <v>0</v>
      </c>
      <c r="BB45" s="9">
        <f t="shared" si="132"/>
        <v>0</v>
      </c>
      <c r="BC45" s="68" t="s">
        <v>54</v>
      </c>
      <c r="BD45" s="69">
        <v>0</v>
      </c>
      <c r="BE45" s="69">
        <v>0</v>
      </c>
      <c r="BF45" s="69">
        <v>0</v>
      </c>
      <c r="BG45" s="69">
        <v>0</v>
      </c>
      <c r="BH45" s="69">
        <v>0</v>
      </c>
      <c r="BI45" s="69">
        <v>0</v>
      </c>
      <c r="BJ45" s="69">
        <v>0</v>
      </c>
      <c r="BK45" s="61">
        <f t="shared" si="133"/>
        <v>0</v>
      </c>
      <c r="BL45" s="9">
        <f t="shared" si="134"/>
        <v>0</v>
      </c>
      <c r="BM45" s="9">
        <f t="shared" si="135"/>
        <v>0</v>
      </c>
      <c r="BN45" s="78" t="s">
        <v>54</v>
      </c>
      <c r="BO45" s="79">
        <v>0</v>
      </c>
      <c r="BP45" s="79">
        <v>0</v>
      </c>
      <c r="BQ45" s="79">
        <v>0</v>
      </c>
      <c r="BR45" s="79">
        <v>0</v>
      </c>
      <c r="BS45" s="79">
        <v>0</v>
      </c>
      <c r="BT45" s="79">
        <v>0</v>
      </c>
      <c r="BU45" s="79">
        <v>0</v>
      </c>
      <c r="BV45" s="61">
        <f t="shared" si="150"/>
        <v>0</v>
      </c>
      <c r="BW45" s="9">
        <f t="shared" si="151"/>
        <v>0</v>
      </c>
      <c r="BX45" s="9">
        <f t="shared" si="152"/>
        <v>0</v>
      </c>
      <c r="BY45" s="8">
        <v>0</v>
      </c>
      <c r="BZ45" s="9">
        <f t="shared" si="153"/>
        <v>0</v>
      </c>
      <c r="CA45" s="9">
        <f t="shared" si="154"/>
        <v>0</v>
      </c>
      <c r="CB45" s="8">
        <v>0</v>
      </c>
      <c r="CC45" s="9">
        <f t="shared" si="155"/>
        <v>0</v>
      </c>
      <c r="CD45" s="9">
        <f t="shared" si="156"/>
        <v>0</v>
      </c>
      <c r="CE45" s="10">
        <v>1</v>
      </c>
    </row>
    <row r="46" spans="1:83" s="10" customFormat="1" ht="58.5" customHeight="1">
      <c r="A46" s="10" t="s">
        <v>66</v>
      </c>
      <c r="B46" s="94"/>
      <c r="C46" s="129" t="s">
        <v>1704</v>
      </c>
      <c r="D46" s="20" t="s">
        <v>2190</v>
      </c>
      <c r="E46" s="95" t="s">
        <v>1672</v>
      </c>
      <c r="F46" s="95" t="s">
        <v>1668</v>
      </c>
      <c r="G46" s="96">
        <f t="shared" si="136"/>
        <v>19.440000000000001</v>
      </c>
      <c r="H46" s="97">
        <f>SUMIF(цены!A:A,C46,цены!B:B)</f>
        <v>29.9</v>
      </c>
      <c r="I46" s="113">
        <f>SUMIF(наличие!H:H,C46,наличие!D:D)</f>
        <v>0</v>
      </c>
      <c r="J46" s="98" t="s">
        <v>54</v>
      </c>
      <c r="K46" s="99">
        <v>0</v>
      </c>
      <c r="L46" s="99">
        <v>0</v>
      </c>
      <c r="M46" s="99">
        <v>0</v>
      </c>
      <c r="N46" s="99">
        <v>0</v>
      </c>
      <c r="O46" s="99">
        <v>0</v>
      </c>
      <c r="P46" s="99">
        <v>0</v>
      </c>
      <c r="Q46" s="99">
        <v>0</v>
      </c>
      <c r="R46" s="100">
        <f t="shared" si="137"/>
        <v>0</v>
      </c>
      <c r="S46" s="101">
        <f t="shared" si="122"/>
        <v>0</v>
      </c>
      <c r="T46" s="102">
        <f t="shared" si="38"/>
        <v>4.415</v>
      </c>
      <c r="U46" s="103">
        <f t="shared" si="138"/>
        <v>0</v>
      </c>
      <c r="V46" s="104">
        <f t="shared" si="123"/>
        <v>23.855</v>
      </c>
      <c r="W46" s="70">
        <f t="shared" si="139"/>
        <v>83</v>
      </c>
      <c r="X46" s="43">
        <f t="shared" si="140"/>
        <v>97.8</v>
      </c>
      <c r="Y46" s="11">
        <f t="shared" si="141"/>
        <v>7470</v>
      </c>
      <c r="Z46" s="6">
        <f t="shared" si="142"/>
        <v>2.4793544330329071</v>
      </c>
      <c r="AA46" s="26">
        <f t="shared" si="143"/>
        <v>45.6</v>
      </c>
      <c r="AB46" s="11" t="e">
        <f>ROUND(AA46*#REF!,-1)</f>
        <v>#REF!</v>
      </c>
      <c r="AC46" s="7">
        <f t="shared" si="144"/>
        <v>0.91154894152169363</v>
      </c>
      <c r="AD46" s="27">
        <f t="shared" si="145"/>
        <v>34.200000000000003</v>
      </c>
      <c r="AE46" s="11" t="e">
        <f>ROUND(AD46*#REF!,-1)</f>
        <v>#REF!</v>
      </c>
      <c r="AF46" s="19">
        <f t="shared" si="146"/>
        <v>0.43366170614127025</v>
      </c>
      <c r="AG46" s="57"/>
      <c r="AH46" s="82" t="s">
        <v>54</v>
      </c>
      <c r="AI46" s="83">
        <f t="shared" si="124"/>
        <v>0</v>
      </c>
      <c r="AJ46" s="83">
        <f t="shared" si="147"/>
        <v>0</v>
      </c>
      <c r="AK46" s="83">
        <f t="shared" si="125"/>
        <v>0</v>
      </c>
      <c r="AL46" s="83">
        <f t="shared" si="148"/>
        <v>0</v>
      </c>
      <c r="AM46" s="83">
        <f t="shared" si="126"/>
        <v>0</v>
      </c>
      <c r="AN46" s="83">
        <f t="shared" si="149"/>
        <v>0</v>
      </c>
      <c r="AO46" s="83">
        <f t="shared" si="127"/>
        <v>0</v>
      </c>
      <c r="AP46" s="89">
        <f t="shared" si="128"/>
        <v>0</v>
      </c>
      <c r="AQ46" s="86">
        <f t="shared" si="129"/>
        <v>0</v>
      </c>
      <c r="AR46" s="64" t="s">
        <v>54</v>
      </c>
      <c r="AS46" s="65">
        <v>0</v>
      </c>
      <c r="AT46" s="65">
        <v>0</v>
      </c>
      <c r="AU46" s="65">
        <v>0</v>
      </c>
      <c r="AV46" s="65">
        <v>0</v>
      </c>
      <c r="AW46" s="65">
        <v>0</v>
      </c>
      <c r="AX46" s="65">
        <v>0</v>
      </c>
      <c r="AY46" s="65">
        <v>0</v>
      </c>
      <c r="AZ46" s="61">
        <f t="shared" si="130"/>
        <v>0</v>
      </c>
      <c r="BA46" s="9">
        <f t="shared" si="131"/>
        <v>0</v>
      </c>
      <c r="BB46" s="9">
        <f t="shared" si="132"/>
        <v>0</v>
      </c>
      <c r="BC46" s="68" t="s">
        <v>54</v>
      </c>
      <c r="BD46" s="69">
        <v>0</v>
      </c>
      <c r="BE46" s="69">
        <v>0</v>
      </c>
      <c r="BF46" s="69">
        <v>0</v>
      </c>
      <c r="BG46" s="69">
        <v>0</v>
      </c>
      <c r="BH46" s="69">
        <v>0</v>
      </c>
      <c r="BI46" s="69">
        <v>0</v>
      </c>
      <c r="BJ46" s="69">
        <v>0</v>
      </c>
      <c r="BK46" s="61">
        <f t="shared" si="133"/>
        <v>0</v>
      </c>
      <c r="BL46" s="9">
        <f t="shared" si="134"/>
        <v>0</v>
      </c>
      <c r="BM46" s="9">
        <f t="shared" si="135"/>
        <v>0</v>
      </c>
      <c r="BN46" s="78" t="s">
        <v>54</v>
      </c>
      <c r="BO46" s="79">
        <v>0</v>
      </c>
      <c r="BP46" s="79">
        <v>0</v>
      </c>
      <c r="BQ46" s="79">
        <v>0</v>
      </c>
      <c r="BR46" s="79">
        <v>0</v>
      </c>
      <c r="BS46" s="79">
        <v>0</v>
      </c>
      <c r="BT46" s="79">
        <v>0</v>
      </c>
      <c r="BU46" s="79">
        <v>0</v>
      </c>
      <c r="BV46" s="61">
        <f t="shared" si="150"/>
        <v>0</v>
      </c>
      <c r="BW46" s="9">
        <f t="shared" si="151"/>
        <v>0</v>
      </c>
      <c r="BX46" s="9">
        <f t="shared" si="152"/>
        <v>0</v>
      </c>
      <c r="BY46" s="8">
        <v>0</v>
      </c>
      <c r="BZ46" s="9">
        <f t="shared" si="153"/>
        <v>0</v>
      </c>
      <c r="CA46" s="9">
        <f t="shared" si="154"/>
        <v>0</v>
      </c>
      <c r="CB46" s="8">
        <v>0</v>
      </c>
      <c r="CC46" s="9">
        <f t="shared" si="155"/>
        <v>0</v>
      </c>
      <c r="CD46" s="9">
        <f t="shared" si="156"/>
        <v>0</v>
      </c>
      <c r="CE46" s="10">
        <v>1</v>
      </c>
    </row>
    <row r="47" spans="1:83" s="10" customFormat="1" ht="58.5" customHeight="1">
      <c r="A47" s="10" t="s">
        <v>66</v>
      </c>
      <c r="B47" s="94"/>
      <c r="C47" s="129" t="s">
        <v>1704</v>
      </c>
      <c r="D47" s="20" t="s">
        <v>2189</v>
      </c>
      <c r="E47" s="95" t="s">
        <v>1672</v>
      </c>
      <c r="F47" s="95" t="s">
        <v>1668</v>
      </c>
      <c r="G47" s="96">
        <f t="shared" si="136"/>
        <v>19.440000000000001</v>
      </c>
      <c r="H47" s="97">
        <f>SUMIF(цены!A:A,C47,цены!B:B)</f>
        <v>29.9</v>
      </c>
      <c r="I47" s="113">
        <f>SUMIF(наличие!H:H,C47,наличие!D:D)</f>
        <v>0</v>
      </c>
      <c r="J47" s="98" t="s">
        <v>54</v>
      </c>
      <c r="K47" s="99">
        <v>0</v>
      </c>
      <c r="L47" s="99">
        <v>0</v>
      </c>
      <c r="M47" s="99">
        <v>0</v>
      </c>
      <c r="N47" s="99">
        <v>0</v>
      </c>
      <c r="O47" s="99">
        <v>0</v>
      </c>
      <c r="P47" s="99">
        <v>0</v>
      </c>
      <c r="Q47" s="99">
        <v>0</v>
      </c>
      <c r="R47" s="100">
        <f t="shared" si="137"/>
        <v>0</v>
      </c>
      <c r="S47" s="101">
        <f t="shared" si="122"/>
        <v>0</v>
      </c>
      <c r="T47" s="102">
        <f t="shared" si="38"/>
        <v>4.415</v>
      </c>
      <c r="U47" s="103">
        <f t="shared" si="138"/>
        <v>0</v>
      </c>
      <c r="V47" s="104">
        <f t="shared" si="123"/>
        <v>23.855</v>
      </c>
      <c r="W47" s="70">
        <f t="shared" si="139"/>
        <v>83</v>
      </c>
      <c r="X47" s="43">
        <f t="shared" si="140"/>
        <v>97.8</v>
      </c>
      <c r="Y47" s="11">
        <f t="shared" si="141"/>
        <v>7470</v>
      </c>
      <c r="Z47" s="6">
        <f t="shared" si="142"/>
        <v>2.4793544330329071</v>
      </c>
      <c r="AA47" s="26">
        <f t="shared" si="143"/>
        <v>45.6</v>
      </c>
      <c r="AB47" s="11" t="e">
        <f>ROUND(AA47*#REF!,-1)</f>
        <v>#REF!</v>
      </c>
      <c r="AC47" s="7">
        <f t="shared" si="144"/>
        <v>0.91154894152169363</v>
      </c>
      <c r="AD47" s="27">
        <f t="shared" si="145"/>
        <v>34.200000000000003</v>
      </c>
      <c r="AE47" s="11" t="e">
        <f>ROUND(AD47*#REF!,-1)</f>
        <v>#REF!</v>
      </c>
      <c r="AF47" s="19">
        <f t="shared" si="146"/>
        <v>0.43366170614127025</v>
      </c>
      <c r="AG47" s="57"/>
      <c r="AH47" s="82" t="s">
        <v>54</v>
      </c>
      <c r="AI47" s="83">
        <f t="shared" si="124"/>
        <v>0</v>
      </c>
      <c r="AJ47" s="83">
        <f t="shared" si="147"/>
        <v>0</v>
      </c>
      <c r="AK47" s="83">
        <f t="shared" si="125"/>
        <v>0</v>
      </c>
      <c r="AL47" s="83">
        <f t="shared" si="148"/>
        <v>0</v>
      </c>
      <c r="AM47" s="83">
        <f t="shared" si="126"/>
        <v>0</v>
      </c>
      <c r="AN47" s="83">
        <f t="shared" si="149"/>
        <v>0</v>
      </c>
      <c r="AO47" s="83">
        <f t="shared" si="127"/>
        <v>0</v>
      </c>
      <c r="AP47" s="89">
        <f t="shared" si="128"/>
        <v>0</v>
      </c>
      <c r="AQ47" s="86">
        <f t="shared" si="129"/>
        <v>0</v>
      </c>
      <c r="AR47" s="64" t="s">
        <v>54</v>
      </c>
      <c r="AS47" s="65">
        <v>0</v>
      </c>
      <c r="AT47" s="65">
        <v>0</v>
      </c>
      <c r="AU47" s="65">
        <v>0</v>
      </c>
      <c r="AV47" s="65">
        <v>0</v>
      </c>
      <c r="AW47" s="65">
        <v>0</v>
      </c>
      <c r="AX47" s="65">
        <v>0</v>
      </c>
      <c r="AY47" s="65">
        <v>0</v>
      </c>
      <c r="AZ47" s="61">
        <f t="shared" si="130"/>
        <v>0</v>
      </c>
      <c r="BA47" s="9">
        <f t="shared" si="131"/>
        <v>0</v>
      </c>
      <c r="BB47" s="9">
        <f t="shared" si="132"/>
        <v>0</v>
      </c>
      <c r="BC47" s="68" t="s">
        <v>54</v>
      </c>
      <c r="BD47" s="69">
        <v>0</v>
      </c>
      <c r="BE47" s="69">
        <v>0</v>
      </c>
      <c r="BF47" s="69">
        <v>0</v>
      </c>
      <c r="BG47" s="69">
        <v>0</v>
      </c>
      <c r="BH47" s="69">
        <v>0</v>
      </c>
      <c r="BI47" s="69">
        <v>0</v>
      </c>
      <c r="BJ47" s="69">
        <v>0</v>
      </c>
      <c r="BK47" s="61">
        <f t="shared" si="133"/>
        <v>0</v>
      </c>
      <c r="BL47" s="9">
        <f t="shared" si="134"/>
        <v>0</v>
      </c>
      <c r="BM47" s="9">
        <f t="shared" si="135"/>
        <v>0</v>
      </c>
      <c r="BN47" s="78" t="s">
        <v>54</v>
      </c>
      <c r="BO47" s="79">
        <v>0</v>
      </c>
      <c r="BP47" s="79">
        <v>0</v>
      </c>
      <c r="BQ47" s="79">
        <v>0</v>
      </c>
      <c r="BR47" s="79">
        <v>0</v>
      </c>
      <c r="BS47" s="79">
        <v>0</v>
      </c>
      <c r="BT47" s="79">
        <v>0</v>
      </c>
      <c r="BU47" s="79">
        <v>0</v>
      </c>
      <c r="BV47" s="61">
        <f t="shared" si="150"/>
        <v>0</v>
      </c>
      <c r="BW47" s="9">
        <f t="shared" si="151"/>
        <v>0</v>
      </c>
      <c r="BX47" s="9">
        <f t="shared" si="152"/>
        <v>0</v>
      </c>
      <c r="BY47" s="8">
        <v>0</v>
      </c>
      <c r="BZ47" s="9">
        <f t="shared" si="153"/>
        <v>0</v>
      </c>
      <c r="CA47" s="9">
        <f t="shared" si="154"/>
        <v>0</v>
      </c>
      <c r="CB47" s="8">
        <v>0</v>
      </c>
      <c r="CC47" s="9">
        <f t="shared" si="155"/>
        <v>0</v>
      </c>
      <c r="CD47" s="9">
        <f t="shared" si="156"/>
        <v>0</v>
      </c>
      <c r="CE47" s="10">
        <v>1</v>
      </c>
    </row>
    <row r="48" spans="1:83" s="10" customFormat="1" ht="58.5" customHeight="1">
      <c r="A48" s="10" t="s">
        <v>66</v>
      </c>
      <c r="B48" s="94"/>
      <c r="C48" s="129" t="s">
        <v>1704</v>
      </c>
      <c r="D48" s="20" t="s">
        <v>2192</v>
      </c>
      <c r="E48" s="95" t="s">
        <v>1672</v>
      </c>
      <c r="F48" s="95" t="s">
        <v>1668</v>
      </c>
      <c r="G48" s="96">
        <f t="shared" si="136"/>
        <v>19.440000000000001</v>
      </c>
      <c r="H48" s="97">
        <f>SUMIF(цены!A:A,C48,цены!B:B)</f>
        <v>29.9</v>
      </c>
      <c r="I48" s="113">
        <f>SUMIF(наличие!H:H,C48,наличие!D:D)</f>
        <v>0</v>
      </c>
      <c r="J48" s="98" t="s">
        <v>54</v>
      </c>
      <c r="K48" s="99">
        <v>0</v>
      </c>
      <c r="L48" s="99">
        <v>0</v>
      </c>
      <c r="M48" s="99">
        <v>0</v>
      </c>
      <c r="N48" s="99">
        <v>0</v>
      </c>
      <c r="O48" s="99">
        <v>0</v>
      </c>
      <c r="P48" s="99">
        <v>0</v>
      </c>
      <c r="Q48" s="99">
        <v>0</v>
      </c>
      <c r="R48" s="100">
        <f t="shared" si="137"/>
        <v>0</v>
      </c>
      <c r="S48" s="101">
        <f t="shared" si="122"/>
        <v>0</v>
      </c>
      <c r="T48" s="102">
        <f t="shared" si="38"/>
        <v>4.415</v>
      </c>
      <c r="U48" s="103">
        <f t="shared" si="138"/>
        <v>0</v>
      </c>
      <c r="V48" s="104">
        <f t="shared" si="123"/>
        <v>23.855</v>
      </c>
      <c r="W48" s="70">
        <f t="shared" si="139"/>
        <v>83</v>
      </c>
      <c r="X48" s="43">
        <f t="shared" si="140"/>
        <v>97.8</v>
      </c>
      <c r="Y48" s="11">
        <f t="shared" si="141"/>
        <v>7470</v>
      </c>
      <c r="Z48" s="6">
        <f t="shared" si="142"/>
        <v>2.4793544330329071</v>
      </c>
      <c r="AA48" s="26">
        <f t="shared" si="143"/>
        <v>45.6</v>
      </c>
      <c r="AB48" s="11" t="e">
        <f>ROUND(AA48*#REF!,-1)</f>
        <v>#REF!</v>
      </c>
      <c r="AC48" s="7">
        <f t="shared" si="144"/>
        <v>0.91154894152169363</v>
      </c>
      <c r="AD48" s="27">
        <f t="shared" si="145"/>
        <v>34.200000000000003</v>
      </c>
      <c r="AE48" s="11" t="e">
        <f>ROUND(AD48*#REF!,-1)</f>
        <v>#REF!</v>
      </c>
      <c r="AF48" s="19">
        <f t="shared" si="146"/>
        <v>0.43366170614127025</v>
      </c>
      <c r="AG48" s="57"/>
      <c r="AH48" s="82" t="s">
        <v>54</v>
      </c>
      <c r="AI48" s="83">
        <f t="shared" si="124"/>
        <v>0</v>
      </c>
      <c r="AJ48" s="83">
        <f t="shared" si="147"/>
        <v>0</v>
      </c>
      <c r="AK48" s="83">
        <f t="shared" si="125"/>
        <v>0</v>
      </c>
      <c r="AL48" s="83">
        <f t="shared" si="148"/>
        <v>0</v>
      </c>
      <c r="AM48" s="83">
        <f t="shared" si="126"/>
        <v>0</v>
      </c>
      <c r="AN48" s="83">
        <f t="shared" si="149"/>
        <v>0</v>
      </c>
      <c r="AO48" s="83">
        <f t="shared" si="127"/>
        <v>0</v>
      </c>
      <c r="AP48" s="89">
        <f t="shared" si="128"/>
        <v>0</v>
      </c>
      <c r="AQ48" s="86">
        <f t="shared" si="129"/>
        <v>0</v>
      </c>
      <c r="AR48" s="64" t="s">
        <v>54</v>
      </c>
      <c r="AS48" s="65">
        <v>0</v>
      </c>
      <c r="AT48" s="65">
        <v>0</v>
      </c>
      <c r="AU48" s="65">
        <v>0</v>
      </c>
      <c r="AV48" s="65">
        <v>0</v>
      </c>
      <c r="AW48" s="65">
        <v>0</v>
      </c>
      <c r="AX48" s="65">
        <v>0</v>
      </c>
      <c r="AY48" s="65">
        <v>0</v>
      </c>
      <c r="AZ48" s="61">
        <f t="shared" si="130"/>
        <v>0</v>
      </c>
      <c r="BA48" s="9">
        <f t="shared" si="131"/>
        <v>0</v>
      </c>
      <c r="BB48" s="9">
        <f t="shared" si="132"/>
        <v>0</v>
      </c>
      <c r="BC48" s="68" t="s">
        <v>54</v>
      </c>
      <c r="BD48" s="69">
        <v>0</v>
      </c>
      <c r="BE48" s="69">
        <v>0</v>
      </c>
      <c r="BF48" s="69">
        <v>0</v>
      </c>
      <c r="BG48" s="69">
        <v>0</v>
      </c>
      <c r="BH48" s="69">
        <v>0</v>
      </c>
      <c r="BI48" s="69">
        <v>0</v>
      </c>
      <c r="BJ48" s="69">
        <v>0</v>
      </c>
      <c r="BK48" s="61">
        <f t="shared" si="133"/>
        <v>0</v>
      </c>
      <c r="BL48" s="9">
        <f t="shared" si="134"/>
        <v>0</v>
      </c>
      <c r="BM48" s="9">
        <f t="shared" si="135"/>
        <v>0</v>
      </c>
      <c r="BN48" s="78" t="s">
        <v>54</v>
      </c>
      <c r="BO48" s="79">
        <v>0</v>
      </c>
      <c r="BP48" s="79">
        <v>0</v>
      </c>
      <c r="BQ48" s="79">
        <v>0</v>
      </c>
      <c r="BR48" s="79">
        <v>0</v>
      </c>
      <c r="BS48" s="79">
        <v>0</v>
      </c>
      <c r="BT48" s="79">
        <v>0</v>
      </c>
      <c r="BU48" s="79">
        <v>0</v>
      </c>
      <c r="BV48" s="61">
        <f t="shared" si="150"/>
        <v>0</v>
      </c>
      <c r="BW48" s="9">
        <f t="shared" si="151"/>
        <v>0</v>
      </c>
      <c r="BX48" s="9">
        <f t="shared" si="152"/>
        <v>0</v>
      </c>
      <c r="BY48" s="8">
        <v>0</v>
      </c>
      <c r="BZ48" s="9">
        <f t="shared" si="153"/>
        <v>0</v>
      </c>
      <c r="CA48" s="9">
        <f t="shared" si="154"/>
        <v>0</v>
      </c>
      <c r="CB48" s="8">
        <v>0</v>
      </c>
      <c r="CC48" s="9">
        <f t="shared" si="155"/>
        <v>0</v>
      </c>
      <c r="CD48" s="9">
        <f t="shared" si="156"/>
        <v>0</v>
      </c>
      <c r="CE48" s="10">
        <v>1</v>
      </c>
    </row>
    <row r="49" spans="1:83" s="10" customFormat="1" ht="58.5" customHeight="1">
      <c r="A49" s="10" t="s">
        <v>65</v>
      </c>
      <c r="B49" s="94"/>
      <c r="C49" s="129" t="s">
        <v>1713</v>
      </c>
      <c r="D49" s="20" t="s">
        <v>2200</v>
      </c>
      <c r="E49" s="95" t="s">
        <v>1672</v>
      </c>
      <c r="F49" s="95" t="s">
        <v>1668</v>
      </c>
      <c r="G49" s="96">
        <f t="shared" si="136"/>
        <v>24.64</v>
      </c>
      <c r="H49" s="97">
        <f>SUMIF(цены!A:A,C49,цены!B:B)</f>
        <v>37.9</v>
      </c>
      <c r="I49" s="113">
        <f>SUMIF(наличие!H:H,C49,наличие!D:D)</f>
        <v>0</v>
      </c>
      <c r="J49" s="98" t="s">
        <v>54</v>
      </c>
      <c r="K49" s="99">
        <v>0</v>
      </c>
      <c r="L49" s="99">
        <v>0</v>
      </c>
      <c r="M49" s="99">
        <v>0</v>
      </c>
      <c r="N49" s="99">
        <v>0</v>
      </c>
      <c r="O49" s="99">
        <v>0</v>
      </c>
      <c r="P49" s="99">
        <v>0</v>
      </c>
      <c r="Q49" s="99">
        <v>0</v>
      </c>
      <c r="R49" s="100">
        <f t="shared" si="137"/>
        <v>0</v>
      </c>
      <c r="S49" s="101">
        <f t="shared" si="122"/>
        <v>0</v>
      </c>
      <c r="T49" s="102">
        <f t="shared" si="38"/>
        <v>5.1950000000000003</v>
      </c>
      <c r="U49" s="103">
        <f t="shared" si="138"/>
        <v>0</v>
      </c>
      <c r="V49" s="104">
        <f t="shared" si="123"/>
        <v>29.835000000000001</v>
      </c>
      <c r="W49" s="70">
        <f t="shared" si="139"/>
        <v>104</v>
      </c>
      <c r="X49" s="43">
        <f t="shared" si="140"/>
        <v>122.3</v>
      </c>
      <c r="Y49" s="11">
        <f t="shared" si="141"/>
        <v>9360</v>
      </c>
      <c r="Z49" s="6">
        <f t="shared" si="142"/>
        <v>2.4858387799564268</v>
      </c>
      <c r="AA49" s="26">
        <f t="shared" si="143"/>
        <v>57.1</v>
      </c>
      <c r="AB49" s="11" t="e">
        <f>ROUND(AA49*#REF!,-1)</f>
        <v>#REF!</v>
      </c>
      <c r="AC49" s="7">
        <f t="shared" si="144"/>
        <v>0.91385956091838449</v>
      </c>
      <c r="AD49" s="27">
        <f t="shared" si="145"/>
        <v>42.8</v>
      </c>
      <c r="AE49" s="11" t="e">
        <f>ROUND(AD49*#REF!,-1)</f>
        <v>#REF!</v>
      </c>
      <c r="AF49" s="19">
        <f t="shared" si="146"/>
        <v>0.43455672867437561</v>
      </c>
      <c r="AG49" s="57"/>
      <c r="AH49" s="82" t="s">
        <v>54</v>
      </c>
      <c r="AI49" s="83">
        <f t="shared" si="124"/>
        <v>0</v>
      </c>
      <c r="AJ49" s="83">
        <f t="shared" si="147"/>
        <v>0</v>
      </c>
      <c r="AK49" s="83">
        <f t="shared" si="125"/>
        <v>0</v>
      </c>
      <c r="AL49" s="83">
        <f t="shared" si="148"/>
        <v>0</v>
      </c>
      <c r="AM49" s="83">
        <f t="shared" si="126"/>
        <v>0</v>
      </c>
      <c r="AN49" s="83">
        <f t="shared" si="149"/>
        <v>0</v>
      </c>
      <c r="AO49" s="83">
        <f t="shared" si="127"/>
        <v>0</v>
      </c>
      <c r="AP49" s="89">
        <f t="shared" si="128"/>
        <v>0</v>
      </c>
      <c r="AQ49" s="86">
        <f t="shared" si="129"/>
        <v>0</v>
      </c>
      <c r="AR49" s="64" t="s">
        <v>54</v>
      </c>
      <c r="AS49" s="65">
        <v>0</v>
      </c>
      <c r="AT49" s="65">
        <v>0</v>
      </c>
      <c r="AU49" s="65">
        <v>0</v>
      </c>
      <c r="AV49" s="65">
        <v>0</v>
      </c>
      <c r="AW49" s="65">
        <v>0</v>
      </c>
      <c r="AX49" s="65">
        <v>0</v>
      </c>
      <c r="AY49" s="65">
        <v>0</v>
      </c>
      <c r="AZ49" s="61">
        <f t="shared" si="130"/>
        <v>0</v>
      </c>
      <c r="BA49" s="9">
        <f t="shared" si="131"/>
        <v>0</v>
      </c>
      <c r="BB49" s="9">
        <f t="shared" si="132"/>
        <v>0</v>
      </c>
      <c r="BC49" s="68" t="s">
        <v>54</v>
      </c>
      <c r="BD49" s="69">
        <v>0</v>
      </c>
      <c r="BE49" s="69">
        <v>0</v>
      </c>
      <c r="BF49" s="69">
        <v>0</v>
      </c>
      <c r="BG49" s="69">
        <v>0</v>
      </c>
      <c r="BH49" s="69">
        <v>0</v>
      </c>
      <c r="BI49" s="69">
        <v>0</v>
      </c>
      <c r="BJ49" s="69">
        <v>0</v>
      </c>
      <c r="BK49" s="61">
        <f t="shared" si="133"/>
        <v>0</v>
      </c>
      <c r="BL49" s="9">
        <f t="shared" si="134"/>
        <v>0</v>
      </c>
      <c r="BM49" s="9">
        <f t="shared" si="135"/>
        <v>0</v>
      </c>
      <c r="BN49" s="78" t="s">
        <v>54</v>
      </c>
      <c r="BO49" s="79">
        <v>0</v>
      </c>
      <c r="BP49" s="79">
        <v>0</v>
      </c>
      <c r="BQ49" s="79">
        <v>0</v>
      </c>
      <c r="BR49" s="79">
        <v>0</v>
      </c>
      <c r="BS49" s="79">
        <v>0</v>
      </c>
      <c r="BT49" s="79">
        <v>0</v>
      </c>
      <c r="BU49" s="79">
        <v>0</v>
      </c>
      <c r="BV49" s="61">
        <f t="shared" si="150"/>
        <v>0</v>
      </c>
      <c r="BW49" s="9">
        <f t="shared" si="151"/>
        <v>0</v>
      </c>
      <c r="BX49" s="9">
        <f t="shared" si="152"/>
        <v>0</v>
      </c>
      <c r="BY49" s="8">
        <v>0</v>
      </c>
      <c r="BZ49" s="9">
        <f t="shared" si="153"/>
        <v>0</v>
      </c>
      <c r="CA49" s="9">
        <f t="shared" si="154"/>
        <v>0</v>
      </c>
      <c r="CB49" s="8">
        <v>0</v>
      </c>
      <c r="CC49" s="9">
        <f t="shared" si="155"/>
        <v>0</v>
      </c>
      <c r="CD49" s="9">
        <f t="shared" si="156"/>
        <v>0</v>
      </c>
      <c r="CE49" s="10">
        <v>1</v>
      </c>
    </row>
    <row r="50" spans="1:83" s="10" customFormat="1" ht="58.5" customHeight="1">
      <c r="A50" s="10" t="s">
        <v>65</v>
      </c>
      <c r="B50" s="94"/>
      <c r="C50" s="129" t="s">
        <v>1713</v>
      </c>
      <c r="D50" s="20" t="s">
        <v>2198</v>
      </c>
      <c r="E50" s="95" t="s">
        <v>1672</v>
      </c>
      <c r="F50" s="95" t="s">
        <v>1668</v>
      </c>
      <c r="G50" s="96">
        <f t="shared" si="136"/>
        <v>24.64</v>
      </c>
      <c r="H50" s="97">
        <f>SUMIF(цены!A:A,C50,цены!B:B)</f>
        <v>37.9</v>
      </c>
      <c r="I50" s="113">
        <f>SUMIF(наличие!H:H,C50,наличие!D:D)</f>
        <v>0</v>
      </c>
      <c r="J50" s="98" t="s">
        <v>54</v>
      </c>
      <c r="K50" s="99">
        <v>0</v>
      </c>
      <c r="L50" s="99">
        <v>0</v>
      </c>
      <c r="M50" s="99">
        <v>0</v>
      </c>
      <c r="N50" s="99">
        <v>0</v>
      </c>
      <c r="O50" s="99">
        <v>0</v>
      </c>
      <c r="P50" s="99">
        <v>0</v>
      </c>
      <c r="Q50" s="99">
        <v>0</v>
      </c>
      <c r="R50" s="100">
        <f t="shared" si="137"/>
        <v>0</v>
      </c>
      <c r="S50" s="101">
        <f t="shared" si="122"/>
        <v>0</v>
      </c>
      <c r="T50" s="102">
        <f t="shared" si="38"/>
        <v>5.1950000000000003</v>
      </c>
      <c r="U50" s="103">
        <f t="shared" si="138"/>
        <v>0</v>
      </c>
      <c r="V50" s="104">
        <f t="shared" si="123"/>
        <v>29.835000000000001</v>
      </c>
      <c r="W50" s="70">
        <f t="shared" si="139"/>
        <v>104</v>
      </c>
      <c r="X50" s="43">
        <f t="shared" si="140"/>
        <v>122.3</v>
      </c>
      <c r="Y50" s="11">
        <f t="shared" si="141"/>
        <v>9360</v>
      </c>
      <c r="Z50" s="6">
        <f t="shared" si="142"/>
        <v>2.4858387799564268</v>
      </c>
      <c r="AA50" s="26">
        <f t="shared" si="143"/>
        <v>57.1</v>
      </c>
      <c r="AB50" s="11" t="e">
        <f>ROUND(AA50*#REF!,-1)</f>
        <v>#REF!</v>
      </c>
      <c r="AC50" s="7">
        <f t="shared" si="144"/>
        <v>0.91385956091838449</v>
      </c>
      <c r="AD50" s="27">
        <f t="shared" si="145"/>
        <v>42.8</v>
      </c>
      <c r="AE50" s="11" t="e">
        <f>ROUND(AD50*#REF!,-1)</f>
        <v>#REF!</v>
      </c>
      <c r="AF50" s="19">
        <f t="shared" si="146"/>
        <v>0.43455672867437561</v>
      </c>
      <c r="AG50" s="57"/>
      <c r="AH50" s="82" t="s">
        <v>54</v>
      </c>
      <c r="AI50" s="83">
        <f t="shared" si="124"/>
        <v>0</v>
      </c>
      <c r="AJ50" s="83">
        <f t="shared" si="147"/>
        <v>0</v>
      </c>
      <c r="AK50" s="83">
        <f t="shared" si="125"/>
        <v>0</v>
      </c>
      <c r="AL50" s="83">
        <f t="shared" si="148"/>
        <v>0</v>
      </c>
      <c r="AM50" s="83">
        <f t="shared" si="126"/>
        <v>0</v>
      </c>
      <c r="AN50" s="83">
        <f t="shared" si="149"/>
        <v>0</v>
      </c>
      <c r="AO50" s="83">
        <f t="shared" si="127"/>
        <v>0</v>
      </c>
      <c r="AP50" s="89">
        <f t="shared" si="128"/>
        <v>0</v>
      </c>
      <c r="AQ50" s="86">
        <f t="shared" si="129"/>
        <v>0</v>
      </c>
      <c r="AR50" s="64" t="s">
        <v>54</v>
      </c>
      <c r="AS50" s="65">
        <v>0</v>
      </c>
      <c r="AT50" s="65">
        <v>0</v>
      </c>
      <c r="AU50" s="65">
        <v>0</v>
      </c>
      <c r="AV50" s="65">
        <v>0</v>
      </c>
      <c r="AW50" s="65">
        <v>0</v>
      </c>
      <c r="AX50" s="65">
        <v>0</v>
      </c>
      <c r="AY50" s="65">
        <v>0</v>
      </c>
      <c r="AZ50" s="61">
        <f t="shared" si="130"/>
        <v>0</v>
      </c>
      <c r="BA50" s="9">
        <f t="shared" si="131"/>
        <v>0</v>
      </c>
      <c r="BB50" s="9">
        <f t="shared" si="132"/>
        <v>0</v>
      </c>
      <c r="BC50" s="68" t="s">
        <v>54</v>
      </c>
      <c r="BD50" s="69">
        <v>0</v>
      </c>
      <c r="BE50" s="69">
        <v>0</v>
      </c>
      <c r="BF50" s="69">
        <v>0</v>
      </c>
      <c r="BG50" s="69">
        <v>0</v>
      </c>
      <c r="BH50" s="69">
        <v>0</v>
      </c>
      <c r="BI50" s="69">
        <v>0</v>
      </c>
      <c r="BJ50" s="69">
        <v>0</v>
      </c>
      <c r="BK50" s="61">
        <f t="shared" si="133"/>
        <v>0</v>
      </c>
      <c r="BL50" s="9">
        <f t="shared" si="134"/>
        <v>0</v>
      </c>
      <c r="BM50" s="9">
        <f t="shared" si="135"/>
        <v>0</v>
      </c>
      <c r="BN50" s="78" t="s">
        <v>54</v>
      </c>
      <c r="BO50" s="79">
        <v>0</v>
      </c>
      <c r="BP50" s="79">
        <v>0</v>
      </c>
      <c r="BQ50" s="79">
        <v>0</v>
      </c>
      <c r="BR50" s="79">
        <v>0</v>
      </c>
      <c r="BS50" s="79">
        <v>0</v>
      </c>
      <c r="BT50" s="79">
        <v>0</v>
      </c>
      <c r="BU50" s="79">
        <v>0</v>
      </c>
      <c r="BV50" s="61">
        <f t="shared" si="150"/>
        <v>0</v>
      </c>
      <c r="BW50" s="9">
        <f t="shared" si="151"/>
        <v>0</v>
      </c>
      <c r="BX50" s="9">
        <f t="shared" si="152"/>
        <v>0</v>
      </c>
      <c r="BY50" s="8">
        <v>0</v>
      </c>
      <c r="BZ50" s="9">
        <f t="shared" si="153"/>
        <v>0</v>
      </c>
      <c r="CA50" s="9">
        <f t="shared" si="154"/>
        <v>0</v>
      </c>
      <c r="CB50" s="8">
        <v>0</v>
      </c>
      <c r="CC50" s="9">
        <f t="shared" si="155"/>
        <v>0</v>
      </c>
      <c r="CD50" s="9">
        <f t="shared" si="156"/>
        <v>0</v>
      </c>
      <c r="CE50" s="10">
        <v>1</v>
      </c>
    </row>
    <row r="51" spans="1:83" s="10" customFormat="1" ht="58.5" customHeight="1">
      <c r="A51" s="10" t="s">
        <v>65</v>
      </c>
      <c r="B51" s="94"/>
      <c r="C51" s="129" t="s">
        <v>1713</v>
      </c>
      <c r="D51" s="20" t="s">
        <v>2189</v>
      </c>
      <c r="E51" s="95" t="s">
        <v>1672</v>
      </c>
      <c r="F51" s="95" t="s">
        <v>1668</v>
      </c>
      <c r="G51" s="96">
        <f t="shared" si="136"/>
        <v>24.64</v>
      </c>
      <c r="H51" s="97">
        <f>SUMIF(цены!A:A,C51,цены!B:B)</f>
        <v>37.9</v>
      </c>
      <c r="I51" s="113">
        <f>SUMIF(наличие!H:H,C51,наличие!D:D)</f>
        <v>0</v>
      </c>
      <c r="J51" s="98" t="s">
        <v>54</v>
      </c>
      <c r="K51" s="99">
        <v>0</v>
      </c>
      <c r="L51" s="99">
        <v>0</v>
      </c>
      <c r="M51" s="99">
        <v>0</v>
      </c>
      <c r="N51" s="99">
        <v>0</v>
      </c>
      <c r="O51" s="99">
        <v>0</v>
      </c>
      <c r="P51" s="99">
        <v>0</v>
      </c>
      <c r="Q51" s="99">
        <v>0</v>
      </c>
      <c r="R51" s="100">
        <f t="shared" si="137"/>
        <v>0</v>
      </c>
      <c r="S51" s="101">
        <f t="shared" si="122"/>
        <v>0</v>
      </c>
      <c r="T51" s="102">
        <f t="shared" si="38"/>
        <v>5.1950000000000003</v>
      </c>
      <c r="U51" s="103">
        <f t="shared" si="138"/>
        <v>0</v>
      </c>
      <c r="V51" s="104">
        <f t="shared" si="123"/>
        <v>29.835000000000001</v>
      </c>
      <c r="W51" s="70">
        <f t="shared" si="139"/>
        <v>104</v>
      </c>
      <c r="X51" s="43">
        <f t="shared" si="140"/>
        <v>122.3</v>
      </c>
      <c r="Y51" s="11">
        <f t="shared" si="141"/>
        <v>9360</v>
      </c>
      <c r="Z51" s="6">
        <f t="shared" si="142"/>
        <v>2.4858387799564268</v>
      </c>
      <c r="AA51" s="26">
        <f t="shared" si="143"/>
        <v>57.1</v>
      </c>
      <c r="AB51" s="11" t="e">
        <f>ROUND(AA51*#REF!,-1)</f>
        <v>#REF!</v>
      </c>
      <c r="AC51" s="7">
        <f t="shared" si="144"/>
        <v>0.91385956091838449</v>
      </c>
      <c r="AD51" s="27">
        <f t="shared" si="145"/>
        <v>42.8</v>
      </c>
      <c r="AE51" s="11" t="e">
        <f>ROUND(AD51*#REF!,-1)</f>
        <v>#REF!</v>
      </c>
      <c r="AF51" s="19">
        <f t="shared" si="146"/>
        <v>0.43455672867437561</v>
      </c>
      <c r="AG51" s="57"/>
      <c r="AH51" s="82" t="s">
        <v>54</v>
      </c>
      <c r="AI51" s="83">
        <f t="shared" si="124"/>
        <v>0</v>
      </c>
      <c r="AJ51" s="83">
        <f t="shared" si="147"/>
        <v>0</v>
      </c>
      <c r="AK51" s="83">
        <f t="shared" si="125"/>
        <v>0</v>
      </c>
      <c r="AL51" s="83">
        <f t="shared" si="148"/>
        <v>0</v>
      </c>
      <c r="AM51" s="83">
        <f t="shared" si="126"/>
        <v>0</v>
      </c>
      <c r="AN51" s="83">
        <f t="shared" si="149"/>
        <v>0</v>
      </c>
      <c r="AO51" s="83">
        <f t="shared" si="127"/>
        <v>0</v>
      </c>
      <c r="AP51" s="89">
        <f t="shared" si="128"/>
        <v>0</v>
      </c>
      <c r="AQ51" s="86">
        <f t="shared" si="129"/>
        <v>0</v>
      </c>
      <c r="AR51" s="64" t="s">
        <v>54</v>
      </c>
      <c r="AS51" s="65">
        <v>0</v>
      </c>
      <c r="AT51" s="65">
        <v>0</v>
      </c>
      <c r="AU51" s="65">
        <v>0</v>
      </c>
      <c r="AV51" s="65">
        <v>0</v>
      </c>
      <c r="AW51" s="65">
        <v>0</v>
      </c>
      <c r="AX51" s="65">
        <v>0</v>
      </c>
      <c r="AY51" s="65">
        <v>0</v>
      </c>
      <c r="AZ51" s="61">
        <f t="shared" si="130"/>
        <v>0</v>
      </c>
      <c r="BA51" s="9">
        <f t="shared" si="131"/>
        <v>0</v>
      </c>
      <c r="BB51" s="9">
        <f t="shared" si="132"/>
        <v>0</v>
      </c>
      <c r="BC51" s="68" t="s">
        <v>54</v>
      </c>
      <c r="BD51" s="69">
        <v>0</v>
      </c>
      <c r="BE51" s="69">
        <v>0</v>
      </c>
      <c r="BF51" s="69">
        <v>0</v>
      </c>
      <c r="BG51" s="69">
        <v>0</v>
      </c>
      <c r="BH51" s="69">
        <v>0</v>
      </c>
      <c r="BI51" s="69">
        <v>0</v>
      </c>
      <c r="BJ51" s="69">
        <v>0</v>
      </c>
      <c r="BK51" s="61">
        <f t="shared" si="133"/>
        <v>0</v>
      </c>
      <c r="BL51" s="9">
        <f t="shared" si="134"/>
        <v>0</v>
      </c>
      <c r="BM51" s="9">
        <f t="shared" si="135"/>
        <v>0</v>
      </c>
      <c r="BN51" s="78" t="s">
        <v>54</v>
      </c>
      <c r="BO51" s="79">
        <v>0</v>
      </c>
      <c r="BP51" s="79">
        <v>0</v>
      </c>
      <c r="BQ51" s="79">
        <v>0</v>
      </c>
      <c r="BR51" s="79">
        <v>0</v>
      </c>
      <c r="BS51" s="79">
        <v>0</v>
      </c>
      <c r="BT51" s="79">
        <v>0</v>
      </c>
      <c r="BU51" s="79">
        <v>0</v>
      </c>
      <c r="BV51" s="61">
        <f t="shared" si="150"/>
        <v>0</v>
      </c>
      <c r="BW51" s="9">
        <f t="shared" si="151"/>
        <v>0</v>
      </c>
      <c r="BX51" s="9">
        <f t="shared" si="152"/>
        <v>0</v>
      </c>
      <c r="BY51" s="8">
        <v>0</v>
      </c>
      <c r="BZ51" s="9">
        <f t="shared" si="153"/>
        <v>0</v>
      </c>
      <c r="CA51" s="9">
        <f t="shared" si="154"/>
        <v>0</v>
      </c>
      <c r="CB51" s="8">
        <v>0</v>
      </c>
      <c r="CC51" s="9">
        <f t="shared" si="155"/>
        <v>0</v>
      </c>
      <c r="CD51" s="9">
        <f t="shared" si="156"/>
        <v>0</v>
      </c>
      <c r="CE51" s="10">
        <v>1</v>
      </c>
    </row>
    <row r="52" spans="1:83" s="10" customFormat="1" ht="58.5" customHeight="1">
      <c r="A52" s="10" t="s">
        <v>65</v>
      </c>
      <c r="B52" s="94"/>
      <c r="C52" s="129" t="s">
        <v>1713</v>
      </c>
      <c r="D52" s="20" t="s">
        <v>2190</v>
      </c>
      <c r="E52" s="95" t="s">
        <v>1672</v>
      </c>
      <c r="F52" s="95" t="s">
        <v>1668</v>
      </c>
      <c r="G52" s="96">
        <f t="shared" si="136"/>
        <v>24.64</v>
      </c>
      <c r="H52" s="97">
        <f>SUMIF(цены!A:A,C52,цены!B:B)</f>
        <v>37.9</v>
      </c>
      <c r="I52" s="113">
        <f>SUMIF(наличие!H:H,C52,наличие!D:D)</f>
        <v>0</v>
      </c>
      <c r="J52" s="98" t="s">
        <v>54</v>
      </c>
      <c r="K52" s="99">
        <v>0</v>
      </c>
      <c r="L52" s="99">
        <v>0</v>
      </c>
      <c r="M52" s="99">
        <v>0</v>
      </c>
      <c r="N52" s="99">
        <v>0</v>
      </c>
      <c r="O52" s="99">
        <v>0</v>
      </c>
      <c r="P52" s="99">
        <v>0</v>
      </c>
      <c r="Q52" s="99">
        <v>0</v>
      </c>
      <c r="R52" s="100">
        <f t="shared" si="137"/>
        <v>0</v>
      </c>
      <c r="S52" s="101">
        <f t="shared" si="122"/>
        <v>0</v>
      </c>
      <c r="T52" s="102">
        <f t="shared" si="38"/>
        <v>5.1950000000000003</v>
      </c>
      <c r="U52" s="103">
        <f t="shared" si="138"/>
        <v>0</v>
      </c>
      <c r="V52" s="104">
        <f t="shared" si="123"/>
        <v>29.835000000000001</v>
      </c>
      <c r="W52" s="70">
        <f t="shared" si="139"/>
        <v>104</v>
      </c>
      <c r="X52" s="43">
        <f t="shared" si="140"/>
        <v>122.3</v>
      </c>
      <c r="Y52" s="11">
        <f t="shared" si="141"/>
        <v>9360</v>
      </c>
      <c r="Z52" s="6">
        <f t="shared" si="142"/>
        <v>2.4858387799564268</v>
      </c>
      <c r="AA52" s="26">
        <f t="shared" si="143"/>
        <v>57.1</v>
      </c>
      <c r="AB52" s="11" t="e">
        <f>ROUND(AA52*#REF!,-1)</f>
        <v>#REF!</v>
      </c>
      <c r="AC52" s="7">
        <f t="shared" si="144"/>
        <v>0.91385956091838449</v>
      </c>
      <c r="AD52" s="27">
        <f t="shared" si="145"/>
        <v>42.8</v>
      </c>
      <c r="AE52" s="11" t="e">
        <f>ROUND(AD52*#REF!,-1)</f>
        <v>#REF!</v>
      </c>
      <c r="AF52" s="19">
        <f t="shared" si="146"/>
        <v>0.43455672867437561</v>
      </c>
      <c r="AG52" s="57"/>
      <c r="AH52" s="82" t="s">
        <v>54</v>
      </c>
      <c r="AI52" s="83">
        <f t="shared" si="124"/>
        <v>0</v>
      </c>
      <c r="AJ52" s="83">
        <f t="shared" si="147"/>
        <v>0</v>
      </c>
      <c r="AK52" s="83">
        <f t="shared" si="125"/>
        <v>0</v>
      </c>
      <c r="AL52" s="83">
        <f t="shared" si="148"/>
        <v>0</v>
      </c>
      <c r="AM52" s="83">
        <f t="shared" si="126"/>
        <v>0</v>
      </c>
      <c r="AN52" s="83">
        <f t="shared" si="149"/>
        <v>0</v>
      </c>
      <c r="AO52" s="83">
        <f t="shared" si="127"/>
        <v>0</v>
      </c>
      <c r="AP52" s="89">
        <f t="shared" si="128"/>
        <v>0</v>
      </c>
      <c r="AQ52" s="86">
        <f t="shared" si="129"/>
        <v>0</v>
      </c>
      <c r="AR52" s="64" t="s">
        <v>54</v>
      </c>
      <c r="AS52" s="65">
        <v>0</v>
      </c>
      <c r="AT52" s="65">
        <v>0</v>
      </c>
      <c r="AU52" s="65">
        <v>0</v>
      </c>
      <c r="AV52" s="65">
        <v>0</v>
      </c>
      <c r="AW52" s="65">
        <v>0</v>
      </c>
      <c r="AX52" s="65">
        <v>0</v>
      </c>
      <c r="AY52" s="65">
        <v>0</v>
      </c>
      <c r="AZ52" s="61">
        <f t="shared" si="130"/>
        <v>0</v>
      </c>
      <c r="BA52" s="9">
        <f t="shared" si="131"/>
        <v>0</v>
      </c>
      <c r="BB52" s="9">
        <f t="shared" si="132"/>
        <v>0</v>
      </c>
      <c r="BC52" s="68" t="s">
        <v>54</v>
      </c>
      <c r="BD52" s="69">
        <v>0</v>
      </c>
      <c r="BE52" s="69">
        <v>0</v>
      </c>
      <c r="BF52" s="69">
        <v>0</v>
      </c>
      <c r="BG52" s="69">
        <v>0</v>
      </c>
      <c r="BH52" s="69">
        <v>0</v>
      </c>
      <c r="BI52" s="69">
        <v>0</v>
      </c>
      <c r="BJ52" s="69">
        <v>0</v>
      </c>
      <c r="BK52" s="61">
        <f t="shared" si="133"/>
        <v>0</v>
      </c>
      <c r="BL52" s="9">
        <f t="shared" si="134"/>
        <v>0</v>
      </c>
      <c r="BM52" s="9">
        <f t="shared" si="135"/>
        <v>0</v>
      </c>
      <c r="BN52" s="78" t="s">
        <v>54</v>
      </c>
      <c r="BO52" s="79">
        <v>0</v>
      </c>
      <c r="BP52" s="79">
        <v>0</v>
      </c>
      <c r="BQ52" s="79">
        <v>0</v>
      </c>
      <c r="BR52" s="79">
        <v>0</v>
      </c>
      <c r="BS52" s="79">
        <v>0</v>
      </c>
      <c r="BT52" s="79">
        <v>0</v>
      </c>
      <c r="BU52" s="79">
        <v>0</v>
      </c>
      <c r="BV52" s="61">
        <f t="shared" si="150"/>
        <v>0</v>
      </c>
      <c r="BW52" s="9">
        <f t="shared" si="151"/>
        <v>0</v>
      </c>
      <c r="BX52" s="9">
        <f t="shared" si="152"/>
        <v>0</v>
      </c>
      <c r="BY52" s="8">
        <v>0</v>
      </c>
      <c r="BZ52" s="9">
        <f t="shared" si="153"/>
        <v>0</v>
      </c>
      <c r="CA52" s="9">
        <f t="shared" si="154"/>
        <v>0</v>
      </c>
      <c r="CB52" s="8">
        <v>0</v>
      </c>
      <c r="CC52" s="9">
        <f t="shared" si="155"/>
        <v>0</v>
      </c>
      <c r="CD52" s="9">
        <f t="shared" si="156"/>
        <v>0</v>
      </c>
      <c r="CE52" s="10">
        <v>1</v>
      </c>
    </row>
    <row r="53" spans="1:83" s="10" customFormat="1" ht="58.5" customHeight="1">
      <c r="A53" s="10" t="s">
        <v>65</v>
      </c>
      <c r="B53" s="94"/>
      <c r="C53" s="129" t="s">
        <v>1713</v>
      </c>
      <c r="D53" s="20" t="s">
        <v>2187</v>
      </c>
      <c r="E53" s="95" t="s">
        <v>1672</v>
      </c>
      <c r="F53" s="95" t="s">
        <v>1668</v>
      </c>
      <c r="G53" s="96">
        <f t="shared" si="136"/>
        <v>24.64</v>
      </c>
      <c r="H53" s="97">
        <f>SUMIF(цены!A:A,C53,цены!B:B)</f>
        <v>37.9</v>
      </c>
      <c r="I53" s="113">
        <f>SUMIF(наличие!H:H,C53,наличие!D:D)</f>
        <v>0</v>
      </c>
      <c r="J53" s="98" t="s">
        <v>54</v>
      </c>
      <c r="K53" s="99">
        <v>0</v>
      </c>
      <c r="L53" s="99">
        <v>0</v>
      </c>
      <c r="M53" s="99">
        <v>0</v>
      </c>
      <c r="N53" s="99">
        <v>0</v>
      </c>
      <c r="O53" s="99">
        <v>0</v>
      </c>
      <c r="P53" s="99">
        <v>0</v>
      </c>
      <c r="Q53" s="99">
        <v>0</v>
      </c>
      <c r="R53" s="100">
        <f t="shared" si="137"/>
        <v>0</v>
      </c>
      <c r="S53" s="101">
        <f t="shared" si="122"/>
        <v>0</v>
      </c>
      <c r="T53" s="102">
        <f t="shared" si="38"/>
        <v>5.1950000000000003</v>
      </c>
      <c r="U53" s="103">
        <f t="shared" si="138"/>
        <v>0</v>
      </c>
      <c r="V53" s="104">
        <f t="shared" si="123"/>
        <v>29.835000000000001</v>
      </c>
      <c r="W53" s="70">
        <f t="shared" si="139"/>
        <v>104</v>
      </c>
      <c r="X53" s="43">
        <f t="shared" si="140"/>
        <v>122.3</v>
      </c>
      <c r="Y53" s="11">
        <f t="shared" si="141"/>
        <v>9360</v>
      </c>
      <c r="Z53" s="6">
        <f t="shared" si="142"/>
        <v>2.4858387799564268</v>
      </c>
      <c r="AA53" s="26">
        <f t="shared" si="143"/>
        <v>57.1</v>
      </c>
      <c r="AB53" s="11" t="e">
        <f>ROUND(AA53*#REF!,-1)</f>
        <v>#REF!</v>
      </c>
      <c r="AC53" s="7">
        <f t="shared" si="144"/>
        <v>0.91385956091838449</v>
      </c>
      <c r="AD53" s="27">
        <f t="shared" si="145"/>
        <v>42.8</v>
      </c>
      <c r="AE53" s="11" t="e">
        <f>ROUND(AD53*#REF!,-1)</f>
        <v>#REF!</v>
      </c>
      <c r="AF53" s="19">
        <f t="shared" si="146"/>
        <v>0.43455672867437561</v>
      </c>
      <c r="AG53" s="57"/>
      <c r="AH53" s="82" t="s">
        <v>54</v>
      </c>
      <c r="AI53" s="83">
        <f t="shared" si="124"/>
        <v>0</v>
      </c>
      <c r="AJ53" s="83">
        <f t="shared" si="147"/>
        <v>0</v>
      </c>
      <c r="AK53" s="83">
        <f t="shared" si="125"/>
        <v>0</v>
      </c>
      <c r="AL53" s="83">
        <f t="shared" si="148"/>
        <v>0</v>
      </c>
      <c r="AM53" s="83">
        <f t="shared" si="126"/>
        <v>0</v>
      </c>
      <c r="AN53" s="83">
        <f t="shared" si="149"/>
        <v>0</v>
      </c>
      <c r="AO53" s="83">
        <f t="shared" si="127"/>
        <v>0</v>
      </c>
      <c r="AP53" s="89">
        <f t="shared" si="128"/>
        <v>0</v>
      </c>
      <c r="AQ53" s="86">
        <f t="shared" si="129"/>
        <v>0</v>
      </c>
      <c r="AR53" s="64" t="s">
        <v>54</v>
      </c>
      <c r="AS53" s="65">
        <v>0</v>
      </c>
      <c r="AT53" s="65">
        <v>0</v>
      </c>
      <c r="AU53" s="65">
        <v>0</v>
      </c>
      <c r="AV53" s="65">
        <v>0</v>
      </c>
      <c r="AW53" s="65">
        <v>0</v>
      </c>
      <c r="AX53" s="65">
        <v>0</v>
      </c>
      <c r="AY53" s="65">
        <v>0</v>
      </c>
      <c r="AZ53" s="61">
        <f t="shared" si="130"/>
        <v>0</v>
      </c>
      <c r="BA53" s="9">
        <f t="shared" si="131"/>
        <v>0</v>
      </c>
      <c r="BB53" s="9">
        <f t="shared" si="132"/>
        <v>0</v>
      </c>
      <c r="BC53" s="68" t="s">
        <v>54</v>
      </c>
      <c r="BD53" s="69">
        <v>0</v>
      </c>
      <c r="BE53" s="69">
        <v>0</v>
      </c>
      <c r="BF53" s="69">
        <v>0</v>
      </c>
      <c r="BG53" s="69">
        <v>0</v>
      </c>
      <c r="BH53" s="69">
        <v>0</v>
      </c>
      <c r="BI53" s="69">
        <v>0</v>
      </c>
      <c r="BJ53" s="69">
        <v>0</v>
      </c>
      <c r="BK53" s="61">
        <f t="shared" si="133"/>
        <v>0</v>
      </c>
      <c r="BL53" s="9">
        <f t="shared" si="134"/>
        <v>0</v>
      </c>
      <c r="BM53" s="9">
        <f t="shared" si="135"/>
        <v>0</v>
      </c>
      <c r="BN53" s="78" t="s">
        <v>54</v>
      </c>
      <c r="BO53" s="79">
        <v>0</v>
      </c>
      <c r="BP53" s="79">
        <v>0</v>
      </c>
      <c r="BQ53" s="79">
        <v>0</v>
      </c>
      <c r="BR53" s="79">
        <v>0</v>
      </c>
      <c r="BS53" s="79">
        <v>0</v>
      </c>
      <c r="BT53" s="79">
        <v>0</v>
      </c>
      <c r="BU53" s="79">
        <v>0</v>
      </c>
      <c r="BV53" s="61">
        <f t="shared" si="150"/>
        <v>0</v>
      </c>
      <c r="BW53" s="9">
        <f t="shared" si="151"/>
        <v>0</v>
      </c>
      <c r="BX53" s="9">
        <f t="shared" si="152"/>
        <v>0</v>
      </c>
      <c r="BY53" s="8">
        <v>0</v>
      </c>
      <c r="BZ53" s="9">
        <f t="shared" si="153"/>
        <v>0</v>
      </c>
      <c r="CA53" s="9">
        <f t="shared" si="154"/>
        <v>0</v>
      </c>
      <c r="CB53" s="8">
        <v>0</v>
      </c>
      <c r="CC53" s="9">
        <f t="shared" si="155"/>
        <v>0</v>
      </c>
      <c r="CD53" s="9">
        <f t="shared" si="156"/>
        <v>0</v>
      </c>
      <c r="CE53" s="10">
        <v>1</v>
      </c>
    </row>
    <row r="54" spans="1:83" s="10" customFormat="1" ht="58.5" customHeight="1">
      <c r="A54" s="10" t="s">
        <v>66</v>
      </c>
      <c r="B54" s="94"/>
      <c r="C54" s="129" t="s">
        <v>1710</v>
      </c>
      <c r="D54" s="20" t="s">
        <v>2185</v>
      </c>
      <c r="E54" s="95" t="s">
        <v>2212</v>
      </c>
      <c r="F54" s="95" t="s">
        <v>1668</v>
      </c>
      <c r="G54" s="96">
        <f t="shared" si="136"/>
        <v>27.24</v>
      </c>
      <c r="H54" s="97">
        <f>SUMIF(цены!A:A,C54,цены!B:B)</f>
        <v>41.9</v>
      </c>
      <c r="I54" s="113">
        <f>SUMIF(наличие!H:H,C54,наличие!D:D)</f>
        <v>0</v>
      </c>
      <c r="J54" s="98" t="s">
        <v>54</v>
      </c>
      <c r="K54" s="99">
        <v>0</v>
      </c>
      <c r="L54" s="99">
        <v>0</v>
      </c>
      <c r="M54" s="99">
        <v>0</v>
      </c>
      <c r="N54" s="99">
        <v>0</v>
      </c>
      <c r="O54" s="99">
        <v>0</v>
      </c>
      <c r="P54" s="99">
        <v>0</v>
      </c>
      <c r="Q54" s="99">
        <v>0</v>
      </c>
      <c r="R54" s="100">
        <f t="shared" si="137"/>
        <v>0</v>
      </c>
      <c r="S54" s="101">
        <f t="shared" si="122"/>
        <v>0</v>
      </c>
      <c r="T54" s="102">
        <f t="shared" si="38"/>
        <v>5.585</v>
      </c>
      <c r="U54" s="103">
        <f t="shared" si="138"/>
        <v>0</v>
      </c>
      <c r="V54" s="104">
        <f t="shared" si="123"/>
        <v>32.824999999999996</v>
      </c>
      <c r="W54" s="70">
        <f t="shared" si="139"/>
        <v>115</v>
      </c>
      <c r="X54" s="43">
        <f t="shared" si="140"/>
        <v>134.6</v>
      </c>
      <c r="Y54" s="11">
        <f t="shared" si="141"/>
        <v>10350</v>
      </c>
      <c r="Z54" s="6">
        <f t="shared" si="142"/>
        <v>2.5034272658035039</v>
      </c>
      <c r="AA54" s="26">
        <f t="shared" si="143"/>
        <v>63.2</v>
      </c>
      <c r="AB54" s="11" t="e">
        <f>ROUND(AA54*#REF!,-1)</f>
        <v>#REF!</v>
      </c>
      <c r="AC54" s="7">
        <f t="shared" si="144"/>
        <v>0.92536176694592565</v>
      </c>
      <c r="AD54" s="27">
        <f t="shared" si="145"/>
        <v>47.4</v>
      </c>
      <c r="AE54" s="11" t="e">
        <f>ROUND(AD54*#REF!,-1)</f>
        <v>#REF!</v>
      </c>
      <c r="AF54" s="19">
        <f t="shared" si="146"/>
        <v>0.44402132520944415</v>
      </c>
      <c r="AG54" s="57"/>
      <c r="AH54" s="82" t="s">
        <v>54</v>
      </c>
      <c r="AI54" s="83">
        <f t="shared" si="124"/>
        <v>0</v>
      </c>
      <c r="AJ54" s="83">
        <f t="shared" si="147"/>
        <v>0</v>
      </c>
      <c r="AK54" s="83">
        <f t="shared" si="125"/>
        <v>0</v>
      </c>
      <c r="AL54" s="83">
        <f t="shared" si="148"/>
        <v>0</v>
      </c>
      <c r="AM54" s="83">
        <f t="shared" si="126"/>
        <v>0</v>
      </c>
      <c r="AN54" s="83">
        <f t="shared" si="149"/>
        <v>0</v>
      </c>
      <c r="AO54" s="83">
        <f t="shared" si="127"/>
        <v>0</v>
      </c>
      <c r="AP54" s="89">
        <f t="shared" si="128"/>
        <v>0</v>
      </c>
      <c r="AQ54" s="86">
        <f t="shared" si="129"/>
        <v>0</v>
      </c>
      <c r="AR54" s="64" t="s">
        <v>54</v>
      </c>
      <c r="AS54" s="65">
        <v>0</v>
      </c>
      <c r="AT54" s="65">
        <v>0</v>
      </c>
      <c r="AU54" s="65">
        <v>0</v>
      </c>
      <c r="AV54" s="65">
        <v>0</v>
      </c>
      <c r="AW54" s="65">
        <v>0</v>
      </c>
      <c r="AX54" s="65">
        <v>0</v>
      </c>
      <c r="AY54" s="65">
        <v>0</v>
      </c>
      <c r="AZ54" s="61">
        <f t="shared" si="130"/>
        <v>0</v>
      </c>
      <c r="BA54" s="9">
        <f t="shared" si="131"/>
        <v>0</v>
      </c>
      <c r="BB54" s="9">
        <f t="shared" si="132"/>
        <v>0</v>
      </c>
      <c r="BC54" s="68" t="s">
        <v>54</v>
      </c>
      <c r="BD54" s="69">
        <v>0</v>
      </c>
      <c r="BE54" s="69">
        <v>0</v>
      </c>
      <c r="BF54" s="69">
        <v>0</v>
      </c>
      <c r="BG54" s="69">
        <v>0</v>
      </c>
      <c r="BH54" s="69">
        <v>0</v>
      </c>
      <c r="BI54" s="69">
        <v>0</v>
      </c>
      <c r="BJ54" s="69">
        <v>0</v>
      </c>
      <c r="BK54" s="61">
        <f t="shared" si="133"/>
        <v>0</v>
      </c>
      <c r="BL54" s="9">
        <f t="shared" si="134"/>
        <v>0</v>
      </c>
      <c r="BM54" s="9">
        <f t="shared" si="135"/>
        <v>0</v>
      </c>
      <c r="BN54" s="78" t="s">
        <v>54</v>
      </c>
      <c r="BO54" s="79">
        <v>0</v>
      </c>
      <c r="BP54" s="79">
        <v>0</v>
      </c>
      <c r="BQ54" s="79">
        <v>0</v>
      </c>
      <c r="BR54" s="79">
        <v>0</v>
      </c>
      <c r="BS54" s="79">
        <v>0</v>
      </c>
      <c r="BT54" s="79">
        <v>0</v>
      </c>
      <c r="BU54" s="79">
        <v>0</v>
      </c>
      <c r="BV54" s="61">
        <f t="shared" si="150"/>
        <v>0</v>
      </c>
      <c r="BW54" s="9">
        <f t="shared" si="151"/>
        <v>0</v>
      </c>
      <c r="BX54" s="9">
        <f t="shared" si="152"/>
        <v>0</v>
      </c>
      <c r="BY54" s="8">
        <v>0</v>
      </c>
      <c r="BZ54" s="9">
        <f t="shared" si="153"/>
        <v>0</v>
      </c>
      <c r="CA54" s="9">
        <f t="shared" si="154"/>
        <v>0</v>
      </c>
      <c r="CB54" s="8">
        <v>0</v>
      </c>
      <c r="CC54" s="9">
        <f t="shared" si="155"/>
        <v>0</v>
      </c>
      <c r="CD54" s="9">
        <f t="shared" si="156"/>
        <v>0</v>
      </c>
      <c r="CE54" s="10">
        <v>1</v>
      </c>
    </row>
    <row r="55" spans="1:83" s="10" customFormat="1" ht="58.5" customHeight="1">
      <c r="A55" s="10" t="s">
        <v>66</v>
      </c>
      <c r="B55" s="94"/>
      <c r="C55" s="129" t="s">
        <v>1710</v>
      </c>
      <c r="D55" s="20" t="s">
        <v>2201</v>
      </c>
      <c r="E55" s="95" t="s">
        <v>1669</v>
      </c>
      <c r="F55" s="95" t="s">
        <v>1668</v>
      </c>
      <c r="G55" s="96">
        <f t="shared" si="136"/>
        <v>27.24</v>
      </c>
      <c r="H55" s="97">
        <f>SUMIF(цены!A:A,C55,цены!B:B)</f>
        <v>41.9</v>
      </c>
      <c r="I55" s="113">
        <f>SUMIF(наличие!H:H,C55,наличие!D:D)</f>
        <v>0</v>
      </c>
      <c r="J55" s="98" t="s">
        <v>54</v>
      </c>
      <c r="K55" s="99">
        <v>0</v>
      </c>
      <c r="L55" s="99">
        <v>0</v>
      </c>
      <c r="M55" s="99">
        <v>8</v>
      </c>
      <c r="N55" s="99">
        <v>5</v>
      </c>
      <c r="O55" s="99">
        <v>14</v>
      </c>
      <c r="P55" s="99">
        <v>4</v>
      </c>
      <c r="Q55" s="99">
        <v>8</v>
      </c>
      <c r="R55" s="100">
        <f t="shared" ref="R55" si="157">SUM(J55:Q55)</f>
        <v>39</v>
      </c>
      <c r="S55" s="101">
        <f t="shared" si="122"/>
        <v>1062.3599999999999</v>
      </c>
      <c r="T55" s="102">
        <f t="shared" si="38"/>
        <v>5.585</v>
      </c>
      <c r="U55" s="103">
        <f t="shared" si="138"/>
        <v>217.815</v>
      </c>
      <c r="V55" s="104">
        <f t="shared" si="123"/>
        <v>32.824999999999996</v>
      </c>
      <c r="W55" s="70">
        <f t="shared" si="139"/>
        <v>115</v>
      </c>
      <c r="X55" s="43">
        <f t="shared" si="140"/>
        <v>134.6</v>
      </c>
      <c r="Y55" s="11">
        <f t="shared" si="141"/>
        <v>10350</v>
      </c>
      <c r="Z55" s="6">
        <f t="shared" si="142"/>
        <v>2.5034272658035039</v>
      </c>
      <c r="AA55" s="26">
        <f t="shared" si="143"/>
        <v>63.2</v>
      </c>
      <c r="AB55" s="11" t="e">
        <f>ROUND(AA55*#REF!,-1)</f>
        <v>#REF!</v>
      </c>
      <c r="AC55" s="7">
        <f t="shared" si="144"/>
        <v>0.92536176694592565</v>
      </c>
      <c r="AD55" s="27">
        <f t="shared" si="145"/>
        <v>47.4</v>
      </c>
      <c r="AE55" s="11" t="e">
        <f>ROUND(AD55*#REF!,-1)</f>
        <v>#REF!</v>
      </c>
      <c r="AF55" s="19">
        <f t="shared" si="146"/>
        <v>0.44402132520944415</v>
      </c>
      <c r="AG55" s="57"/>
      <c r="AH55" s="82" t="s">
        <v>54</v>
      </c>
      <c r="AI55" s="83">
        <f t="shared" si="124"/>
        <v>0</v>
      </c>
      <c r="AJ55" s="83">
        <f t="shared" si="147"/>
        <v>0</v>
      </c>
      <c r="AK55" s="83">
        <f t="shared" si="125"/>
        <v>4</v>
      </c>
      <c r="AL55" s="83">
        <f t="shared" si="148"/>
        <v>3</v>
      </c>
      <c r="AM55" s="83">
        <f t="shared" si="126"/>
        <v>6</v>
      </c>
      <c r="AN55" s="83">
        <f t="shared" si="149"/>
        <v>2</v>
      </c>
      <c r="AO55" s="83">
        <f t="shared" si="127"/>
        <v>4</v>
      </c>
      <c r="AP55" s="89">
        <f t="shared" si="128"/>
        <v>19</v>
      </c>
      <c r="AQ55" s="86">
        <f t="shared" si="129"/>
        <v>517.55999999999995</v>
      </c>
      <c r="AR55" s="64" t="s">
        <v>54</v>
      </c>
      <c r="AS55" s="65">
        <v>0</v>
      </c>
      <c r="AT55" s="65">
        <v>0</v>
      </c>
      <c r="AU55" s="65">
        <v>2</v>
      </c>
      <c r="AV55" s="65">
        <v>2</v>
      </c>
      <c r="AW55" s="65">
        <v>4</v>
      </c>
      <c r="AX55" s="65">
        <v>2</v>
      </c>
      <c r="AY55" s="65">
        <v>2</v>
      </c>
      <c r="AZ55" s="61">
        <f t="shared" si="130"/>
        <v>12</v>
      </c>
      <c r="BA55" s="9">
        <f t="shared" si="131"/>
        <v>540.36</v>
      </c>
      <c r="BB55" s="9">
        <f t="shared" si="132"/>
        <v>326.88</v>
      </c>
      <c r="BC55" s="68" t="s">
        <v>54</v>
      </c>
      <c r="BD55" s="69">
        <v>0</v>
      </c>
      <c r="BE55" s="69">
        <v>0</v>
      </c>
      <c r="BF55" s="69">
        <v>1</v>
      </c>
      <c r="BG55" s="69">
        <v>0</v>
      </c>
      <c r="BH55" s="69">
        <v>2</v>
      </c>
      <c r="BI55" s="69">
        <v>0</v>
      </c>
      <c r="BJ55" s="69">
        <v>1</v>
      </c>
      <c r="BK55" s="61">
        <f t="shared" si="133"/>
        <v>4</v>
      </c>
      <c r="BL55" s="9">
        <f t="shared" si="134"/>
        <v>194.44200000000001</v>
      </c>
      <c r="BM55" s="9">
        <f t="shared" si="135"/>
        <v>108.96</v>
      </c>
      <c r="BN55" s="78" t="s">
        <v>54</v>
      </c>
      <c r="BO55" s="79">
        <v>0</v>
      </c>
      <c r="BP55" s="79">
        <v>0</v>
      </c>
      <c r="BQ55" s="79">
        <v>1</v>
      </c>
      <c r="BR55" s="79">
        <v>0</v>
      </c>
      <c r="BS55" s="79">
        <v>2</v>
      </c>
      <c r="BT55" s="79">
        <v>0</v>
      </c>
      <c r="BU55" s="79">
        <v>1</v>
      </c>
      <c r="BV55" s="61">
        <f t="shared" si="150"/>
        <v>4</v>
      </c>
      <c r="BW55" s="9">
        <f t="shared" si="151"/>
        <v>285.2</v>
      </c>
      <c r="BX55" s="9">
        <f t="shared" si="152"/>
        <v>108.96</v>
      </c>
      <c r="BY55" s="8">
        <v>0</v>
      </c>
      <c r="BZ55" s="9">
        <f t="shared" si="153"/>
        <v>0</v>
      </c>
      <c r="CA55" s="9">
        <f t="shared" si="154"/>
        <v>0</v>
      </c>
      <c r="CB55" s="8">
        <v>0</v>
      </c>
      <c r="CC55" s="9">
        <f t="shared" si="155"/>
        <v>0</v>
      </c>
      <c r="CD55" s="9">
        <f t="shared" si="156"/>
        <v>0</v>
      </c>
      <c r="CE55" s="10">
        <v>1</v>
      </c>
    </row>
    <row r="56" spans="1:83" s="10" customFormat="1" ht="58.5" customHeight="1">
      <c r="A56" s="10" t="s">
        <v>66</v>
      </c>
      <c r="B56" s="94"/>
      <c r="C56" s="129" t="s">
        <v>1710</v>
      </c>
      <c r="D56" s="20" t="s">
        <v>2193</v>
      </c>
      <c r="E56" s="95" t="s">
        <v>1669</v>
      </c>
      <c r="F56" s="95" t="s">
        <v>1668</v>
      </c>
      <c r="G56" s="96">
        <f t="shared" si="136"/>
        <v>27.24</v>
      </c>
      <c r="H56" s="97">
        <f>SUMIF(цены!A:A,C56,цены!B:B)</f>
        <v>41.9</v>
      </c>
      <c r="I56" s="113">
        <f>SUMIF(наличие!H:H,C56,наличие!D:D)</f>
        <v>0</v>
      </c>
      <c r="J56" s="98" t="s">
        <v>54</v>
      </c>
      <c r="K56" s="99">
        <v>0</v>
      </c>
      <c r="L56" s="99">
        <v>0</v>
      </c>
      <c r="M56" s="99">
        <v>0</v>
      </c>
      <c r="N56" s="99">
        <v>0</v>
      </c>
      <c r="O56" s="99">
        <v>0</v>
      </c>
      <c r="P56" s="99">
        <v>0</v>
      </c>
      <c r="Q56" s="99">
        <v>0</v>
      </c>
      <c r="R56" s="100">
        <f t="shared" ref="R56" si="158">SUM(J56:Q56)</f>
        <v>0</v>
      </c>
      <c r="S56" s="101">
        <f t="shared" ref="S56" si="159">G56*R56</f>
        <v>0</v>
      </c>
      <c r="T56" s="102">
        <f t="shared" ref="T56" si="160">1.5+ROUND(G56*0.3,2)/2</f>
        <v>5.585</v>
      </c>
      <c r="U56" s="103">
        <f t="shared" ref="U56" si="161">R56*T56</f>
        <v>0</v>
      </c>
      <c r="V56" s="104">
        <f t="shared" ref="V56" si="162">G56+T56</f>
        <v>32.824999999999996</v>
      </c>
      <c r="W56" s="70">
        <f t="shared" ref="W56" si="163">ROUND(V56*3.5,0)</f>
        <v>115</v>
      </c>
      <c r="X56" s="43">
        <f t="shared" ref="X56" si="164">ROUND(V56*4.1,1)</f>
        <v>134.6</v>
      </c>
      <c r="Y56" s="11">
        <f t="shared" ref="Y56" si="165">ROUND(W56*$Y$2,-1)</f>
        <v>10350</v>
      </c>
      <c r="Z56" s="6">
        <f t="shared" ref="Z56" si="166">(W56-V56)/V56</f>
        <v>2.5034272658035039</v>
      </c>
      <c r="AA56" s="26">
        <f t="shared" ref="AA56" si="167">ROUND(W56/1.82,1)</f>
        <v>63.2</v>
      </c>
      <c r="AB56" s="11" t="e">
        <f>ROUND(AA56*#REF!,-1)</f>
        <v>#REF!</v>
      </c>
      <c r="AC56" s="7">
        <f t="shared" ref="AC56" si="168">(AA56-V56)/V56</f>
        <v>0.92536176694592565</v>
      </c>
      <c r="AD56" s="27">
        <f t="shared" ref="AD56" si="169">ROUND(AA56*0.75,1)</f>
        <v>47.4</v>
      </c>
      <c r="AE56" s="11" t="e">
        <f>ROUND(AD56*#REF!,-1)</f>
        <v>#REF!</v>
      </c>
      <c r="AF56" s="19">
        <f t="shared" ref="AF56" si="170">(AD56-V56)/V56</f>
        <v>0.44402132520944415</v>
      </c>
      <c r="AG56" s="57"/>
      <c r="AH56" s="82" t="s">
        <v>54</v>
      </c>
      <c r="AI56" s="83">
        <f t="shared" ref="AI56" si="171">K56-AS56-BD56-BO56</f>
        <v>0</v>
      </c>
      <c r="AJ56" s="83">
        <f t="shared" ref="AJ56" si="172">L56-AT56-BE56-BP56</f>
        <v>0</v>
      </c>
      <c r="AK56" s="83">
        <f t="shared" ref="AK56" si="173">M56-AU56-BF56-BQ56</f>
        <v>0</v>
      </c>
      <c r="AL56" s="83">
        <f t="shared" ref="AL56" si="174">N56-AV56-BG56-BR56</f>
        <v>0</v>
      </c>
      <c r="AM56" s="83">
        <f t="shared" ref="AM56" si="175">O56-AW56-BH56-BS56</f>
        <v>0</v>
      </c>
      <c r="AN56" s="83">
        <f t="shared" ref="AN56" si="176">P56-AX56-BI56-BT56</f>
        <v>0</v>
      </c>
      <c r="AO56" s="83">
        <f t="shared" ref="AO56" si="177">Q56-AY56-BJ56-BU56</f>
        <v>0</v>
      </c>
      <c r="AP56" s="89">
        <f t="shared" ref="AP56" si="178">SUM(AH56:AO56)</f>
        <v>0</v>
      </c>
      <c r="AQ56" s="86">
        <f t="shared" ref="AQ56" si="179">AP56*G56</f>
        <v>0</v>
      </c>
      <c r="AR56" s="64" t="s">
        <v>54</v>
      </c>
      <c r="AS56" s="65">
        <v>0</v>
      </c>
      <c r="AT56" s="65">
        <v>0</v>
      </c>
      <c r="AU56" s="65">
        <v>0</v>
      </c>
      <c r="AV56" s="65">
        <v>0</v>
      </c>
      <c r="AW56" s="65">
        <v>0</v>
      </c>
      <c r="AX56" s="65">
        <v>0</v>
      </c>
      <c r="AY56" s="65">
        <v>0</v>
      </c>
      <c r="AZ56" s="61">
        <f t="shared" ref="AZ56" si="180">SUM(AR56:AY56)</f>
        <v>0</v>
      </c>
      <c r="BA56" s="9">
        <f t="shared" ref="BA56" si="181">AZ56*AA56*0.75*0.95</f>
        <v>0</v>
      </c>
      <c r="BB56" s="9">
        <f t="shared" ref="BB56" si="182">AZ56*G56</f>
        <v>0</v>
      </c>
      <c r="BC56" s="68" t="s">
        <v>54</v>
      </c>
      <c r="BD56" s="69">
        <v>0</v>
      </c>
      <c r="BE56" s="69">
        <v>0</v>
      </c>
      <c r="BF56" s="69">
        <v>0</v>
      </c>
      <c r="BG56" s="69">
        <v>0</v>
      </c>
      <c r="BH56" s="69">
        <v>0</v>
      </c>
      <c r="BI56" s="69">
        <v>0</v>
      </c>
      <c r="BJ56" s="69">
        <v>0</v>
      </c>
      <c r="BK56" s="61">
        <f t="shared" ref="BK56" si="183">SUM(BC56:BJ56)</f>
        <v>0</v>
      </c>
      <c r="BL56" s="9">
        <f t="shared" ref="BL56" si="184">BK56*W56*0.4227</f>
        <v>0</v>
      </c>
      <c r="BM56" s="9">
        <f t="shared" ref="BM56" si="185">BK56*G56</f>
        <v>0</v>
      </c>
      <c r="BN56" s="78" t="s">
        <v>54</v>
      </c>
      <c r="BO56" s="79">
        <v>0</v>
      </c>
      <c r="BP56" s="79">
        <v>0</v>
      </c>
      <c r="BQ56" s="79">
        <v>0</v>
      </c>
      <c r="BR56" s="79">
        <v>0</v>
      </c>
      <c r="BS56" s="79">
        <v>0</v>
      </c>
      <c r="BT56" s="79">
        <v>0</v>
      </c>
      <c r="BU56" s="79">
        <v>0</v>
      </c>
      <c r="BV56" s="61">
        <f t="shared" ref="BV56" si="186">SUM(BN56:BU56)</f>
        <v>0</v>
      </c>
      <c r="BW56" s="9">
        <f t="shared" ref="BW56" si="187">BV56*W56*0.62</f>
        <v>0</v>
      </c>
      <c r="BX56" s="9">
        <f t="shared" ref="BX56" si="188">BV56*G56</f>
        <v>0</v>
      </c>
      <c r="BY56" s="8">
        <v>0</v>
      </c>
      <c r="BZ56" s="9">
        <f t="shared" si="153"/>
        <v>0</v>
      </c>
      <c r="CA56" s="9">
        <f t="shared" si="154"/>
        <v>0</v>
      </c>
      <c r="CB56" s="8">
        <v>0</v>
      </c>
      <c r="CC56" s="9">
        <f t="shared" si="155"/>
        <v>0</v>
      </c>
      <c r="CD56" s="9">
        <f t="shared" si="156"/>
        <v>0</v>
      </c>
      <c r="CE56" s="10">
        <v>1</v>
      </c>
    </row>
    <row r="57" spans="1:83" s="10" customFormat="1" ht="58.5" customHeight="1">
      <c r="A57" s="10" t="s">
        <v>74</v>
      </c>
      <c r="B57" s="33"/>
      <c r="C57" s="130" t="s">
        <v>1647</v>
      </c>
      <c r="D57" s="20" t="s">
        <v>2193</v>
      </c>
      <c r="E57" s="20" t="s">
        <v>1669</v>
      </c>
      <c r="F57" s="95" t="s">
        <v>1668</v>
      </c>
      <c r="G57" s="96">
        <f>ROUND(H57*0.65,2)</f>
        <v>25.94</v>
      </c>
      <c r="H57" s="97">
        <f>SUMIF(цены!A:A,C57,цены!B:B)</f>
        <v>39.9</v>
      </c>
      <c r="I57" s="113">
        <f>SUMIF(наличие!H:H,C57,наличие!D:D)</f>
        <v>0</v>
      </c>
      <c r="J57" s="98" t="s">
        <v>54</v>
      </c>
      <c r="K57" s="99">
        <v>0</v>
      </c>
      <c r="L57" s="99">
        <v>0</v>
      </c>
      <c r="M57" s="99">
        <v>0</v>
      </c>
      <c r="N57" s="99">
        <v>0</v>
      </c>
      <c r="O57" s="99">
        <v>0</v>
      </c>
      <c r="P57" s="99">
        <v>0</v>
      </c>
      <c r="Q57" s="99">
        <v>0</v>
      </c>
      <c r="R57" s="100">
        <f t="shared" ref="R57" si="189">SUM(J57:Q57)</f>
        <v>0</v>
      </c>
      <c r="S57" s="101">
        <f t="shared" si="122"/>
        <v>0</v>
      </c>
      <c r="T57" s="102">
        <f t="shared" ref="T57" si="190">1.5+ROUND(G57*0.3,2)/2</f>
        <v>5.3900000000000006</v>
      </c>
      <c r="U57" s="103">
        <f t="shared" si="138"/>
        <v>0</v>
      </c>
      <c r="V57" s="104">
        <f t="shared" si="123"/>
        <v>31.330000000000002</v>
      </c>
      <c r="W57" s="70">
        <f>ROUND(V57*3.5,0)</f>
        <v>110</v>
      </c>
      <c r="X57" s="43">
        <f t="shared" si="140"/>
        <v>128.5</v>
      </c>
      <c r="Y57" s="11">
        <f t="shared" si="141"/>
        <v>9900</v>
      </c>
      <c r="Z57" s="6">
        <f t="shared" si="142"/>
        <v>2.5110118097669964</v>
      </c>
      <c r="AA57" s="26">
        <f t="shared" si="143"/>
        <v>60.4</v>
      </c>
      <c r="AB57" s="11" t="e">
        <f>ROUND(AA57*#REF!,-1)</f>
        <v>#REF!</v>
      </c>
      <c r="AC57" s="7">
        <f t="shared" si="144"/>
        <v>0.92786466645387788</v>
      </c>
      <c r="AD57" s="27">
        <f t="shared" si="145"/>
        <v>45.3</v>
      </c>
      <c r="AE57" s="11" t="e">
        <f>ROUND(AD57*#REF!,-1)</f>
        <v>#REF!</v>
      </c>
      <c r="AF57" s="19">
        <f t="shared" si="146"/>
        <v>0.44589849984040836</v>
      </c>
      <c r="AG57" s="57"/>
      <c r="AH57" s="82" t="s">
        <v>54</v>
      </c>
      <c r="AI57" s="83">
        <f t="shared" si="124"/>
        <v>0</v>
      </c>
      <c r="AJ57" s="83">
        <f t="shared" si="147"/>
        <v>0</v>
      </c>
      <c r="AK57" s="83">
        <f t="shared" si="125"/>
        <v>0</v>
      </c>
      <c r="AL57" s="83">
        <f t="shared" si="148"/>
        <v>0</v>
      </c>
      <c r="AM57" s="83">
        <f t="shared" si="126"/>
        <v>0</v>
      </c>
      <c r="AN57" s="83">
        <f t="shared" si="149"/>
        <v>0</v>
      </c>
      <c r="AO57" s="83">
        <f t="shared" si="127"/>
        <v>0</v>
      </c>
      <c r="AP57" s="89">
        <f t="shared" si="128"/>
        <v>0</v>
      </c>
      <c r="AQ57" s="86">
        <f t="shared" si="129"/>
        <v>0</v>
      </c>
      <c r="AR57" s="64" t="s">
        <v>54</v>
      </c>
      <c r="AS57" s="65">
        <v>0</v>
      </c>
      <c r="AT57" s="65">
        <v>0</v>
      </c>
      <c r="AU57" s="65">
        <v>0</v>
      </c>
      <c r="AV57" s="65">
        <v>0</v>
      </c>
      <c r="AW57" s="65">
        <v>0</v>
      </c>
      <c r="AX57" s="65">
        <v>0</v>
      </c>
      <c r="AY57" s="65">
        <v>0</v>
      </c>
      <c r="AZ57" s="61">
        <f t="shared" si="130"/>
        <v>0</v>
      </c>
      <c r="BA57" s="9">
        <f t="shared" si="131"/>
        <v>0</v>
      </c>
      <c r="BB57" s="9">
        <f t="shared" si="132"/>
        <v>0</v>
      </c>
      <c r="BC57" s="68" t="s">
        <v>54</v>
      </c>
      <c r="BD57" s="69">
        <v>0</v>
      </c>
      <c r="BE57" s="69">
        <v>0</v>
      </c>
      <c r="BF57" s="69">
        <v>0</v>
      </c>
      <c r="BG57" s="69">
        <v>0</v>
      </c>
      <c r="BH57" s="69">
        <v>0</v>
      </c>
      <c r="BI57" s="69">
        <v>0</v>
      </c>
      <c r="BJ57" s="69">
        <v>0</v>
      </c>
      <c r="BK57" s="61">
        <f t="shared" si="133"/>
        <v>0</v>
      </c>
      <c r="BL57" s="9">
        <f t="shared" si="134"/>
        <v>0</v>
      </c>
      <c r="BM57" s="9">
        <f t="shared" si="135"/>
        <v>0</v>
      </c>
      <c r="BN57" s="78" t="s">
        <v>54</v>
      </c>
      <c r="BO57" s="79">
        <v>0</v>
      </c>
      <c r="BP57" s="79">
        <v>0</v>
      </c>
      <c r="BQ57" s="79">
        <v>0</v>
      </c>
      <c r="BR57" s="79">
        <v>0</v>
      </c>
      <c r="BS57" s="79">
        <v>0</v>
      </c>
      <c r="BT57" s="79">
        <v>0</v>
      </c>
      <c r="BU57" s="79">
        <v>0</v>
      </c>
      <c r="BV57" s="61">
        <f>SUM(BN57:BU57)</f>
        <v>0</v>
      </c>
      <c r="BW57" s="9">
        <f>BV57*W57*0.62</f>
        <v>0</v>
      </c>
      <c r="BX57" s="9">
        <f>BV57*G57</f>
        <v>0</v>
      </c>
      <c r="BY57" s="8">
        <v>0</v>
      </c>
      <c r="BZ57" s="9">
        <f>BY57*AA57*0.9*0.95</f>
        <v>0</v>
      </c>
      <c r="CA57" s="9">
        <f>BY57*G57</f>
        <v>0</v>
      </c>
      <c r="CB57" s="8">
        <v>0</v>
      </c>
      <c r="CC57" s="9">
        <f>CB57*AA57*0.9*0.9</f>
        <v>0</v>
      </c>
      <c r="CD57" s="9">
        <f>CB57*G57</f>
        <v>0</v>
      </c>
      <c r="CE57" s="10">
        <v>1</v>
      </c>
    </row>
    <row r="58" spans="1:83" s="10" customFormat="1" ht="58.5" customHeight="1">
      <c r="A58" s="10" t="s">
        <v>74</v>
      </c>
      <c r="B58" s="33"/>
      <c r="C58" s="130" t="s">
        <v>1647</v>
      </c>
      <c r="D58" s="20" t="s">
        <v>2185</v>
      </c>
      <c r="E58" s="20" t="s">
        <v>1669</v>
      </c>
      <c r="F58" s="95" t="s">
        <v>1668</v>
      </c>
      <c r="G58" s="96">
        <f>ROUND(H58*0.65,2)</f>
        <v>25.94</v>
      </c>
      <c r="H58" s="97">
        <f>SUMIF(цены!A:A,C58,цены!B:B)</f>
        <v>39.9</v>
      </c>
      <c r="I58" s="113">
        <f>SUMIF(наличие!H:H,C58,наличие!D:D)</f>
        <v>0</v>
      </c>
      <c r="J58" s="98" t="s">
        <v>54</v>
      </c>
      <c r="K58" s="99">
        <v>0</v>
      </c>
      <c r="L58" s="99">
        <v>0</v>
      </c>
      <c r="M58" s="99">
        <v>0</v>
      </c>
      <c r="N58" s="99">
        <v>0</v>
      </c>
      <c r="O58" s="99">
        <v>0</v>
      </c>
      <c r="P58" s="99">
        <v>0</v>
      </c>
      <c r="Q58" s="99">
        <v>0</v>
      </c>
      <c r="R58" s="100">
        <f t="shared" ref="R58" si="191">SUM(J58:Q58)</f>
        <v>0</v>
      </c>
      <c r="S58" s="101">
        <f t="shared" ref="S58" si="192">G58*R58</f>
        <v>0</v>
      </c>
      <c r="T58" s="102">
        <f t="shared" ref="T58" si="193">1.5+ROUND(G58*0.3,2)/2</f>
        <v>5.3900000000000006</v>
      </c>
      <c r="U58" s="103">
        <f t="shared" ref="U58" si="194">R58*T58</f>
        <v>0</v>
      </c>
      <c r="V58" s="104">
        <f t="shared" ref="V58" si="195">G58+T58</f>
        <v>31.330000000000002</v>
      </c>
      <c r="W58" s="70">
        <f>ROUND(V58*3.5,0)</f>
        <v>110</v>
      </c>
      <c r="X58" s="43">
        <f t="shared" ref="X58" si="196">ROUND(V58*4.1,1)</f>
        <v>128.5</v>
      </c>
      <c r="Y58" s="11">
        <f t="shared" ref="Y58" si="197">ROUND(W58*$Y$2,-1)</f>
        <v>9900</v>
      </c>
      <c r="Z58" s="6">
        <f t="shared" ref="Z58" si="198">(W58-V58)/V58</f>
        <v>2.5110118097669964</v>
      </c>
      <c r="AA58" s="26">
        <f t="shared" ref="AA58" si="199">ROUND(W58/1.82,1)</f>
        <v>60.4</v>
      </c>
      <c r="AB58" s="11" t="e">
        <f>ROUND(AA58*#REF!,-1)</f>
        <v>#REF!</v>
      </c>
      <c r="AC58" s="7">
        <f t="shared" ref="AC58" si="200">(AA58-V58)/V58</f>
        <v>0.92786466645387788</v>
      </c>
      <c r="AD58" s="27">
        <f t="shared" ref="AD58" si="201">ROUND(AA58*0.75,1)</f>
        <v>45.3</v>
      </c>
      <c r="AE58" s="11" t="e">
        <f>ROUND(AD58*#REF!,-1)</f>
        <v>#REF!</v>
      </c>
      <c r="AF58" s="19">
        <f t="shared" ref="AF58" si="202">(AD58-V58)/V58</f>
        <v>0.44589849984040836</v>
      </c>
      <c r="AG58" s="57"/>
      <c r="AH58" s="82" t="s">
        <v>54</v>
      </c>
      <c r="AI58" s="83">
        <f t="shared" ref="AI58" si="203">K58-AS58-BD58-BO58</f>
        <v>0</v>
      </c>
      <c r="AJ58" s="83">
        <f t="shared" ref="AJ58" si="204">L58-AT58-BE58-BP58</f>
        <v>0</v>
      </c>
      <c r="AK58" s="83">
        <f t="shared" ref="AK58" si="205">M58-AU58-BF58-BQ58</f>
        <v>0</v>
      </c>
      <c r="AL58" s="83">
        <f t="shared" ref="AL58" si="206">N58-AV58-BG58-BR58</f>
        <v>0</v>
      </c>
      <c r="AM58" s="83">
        <f t="shared" ref="AM58" si="207">O58-AW58-BH58-BS58</f>
        <v>0</v>
      </c>
      <c r="AN58" s="83">
        <f t="shared" ref="AN58" si="208">P58-AX58-BI58-BT58</f>
        <v>0</v>
      </c>
      <c r="AO58" s="83">
        <f t="shared" ref="AO58" si="209">Q58-AY58-BJ58-BU58</f>
        <v>0</v>
      </c>
      <c r="AP58" s="89">
        <f t="shared" ref="AP58" si="210">SUM(AH58:AO58)</f>
        <v>0</v>
      </c>
      <c r="AQ58" s="86">
        <f t="shared" ref="AQ58" si="211">AP58*G58</f>
        <v>0</v>
      </c>
      <c r="AR58" s="64" t="s">
        <v>54</v>
      </c>
      <c r="AS58" s="65">
        <v>0</v>
      </c>
      <c r="AT58" s="65">
        <v>0</v>
      </c>
      <c r="AU58" s="65">
        <v>0</v>
      </c>
      <c r="AV58" s="65">
        <v>0</v>
      </c>
      <c r="AW58" s="65">
        <v>0</v>
      </c>
      <c r="AX58" s="65">
        <v>0</v>
      </c>
      <c r="AY58" s="65">
        <v>0</v>
      </c>
      <c r="AZ58" s="61">
        <f t="shared" ref="AZ58" si="212">SUM(AR58:AY58)</f>
        <v>0</v>
      </c>
      <c r="BA58" s="9">
        <f t="shared" ref="BA58" si="213">AZ58*AA58*0.75*0.95</f>
        <v>0</v>
      </c>
      <c r="BB58" s="9">
        <f t="shared" ref="BB58" si="214">AZ58*G58</f>
        <v>0</v>
      </c>
      <c r="BC58" s="68" t="s">
        <v>54</v>
      </c>
      <c r="BD58" s="69">
        <v>0</v>
      </c>
      <c r="BE58" s="69">
        <v>0</v>
      </c>
      <c r="BF58" s="69">
        <v>0</v>
      </c>
      <c r="BG58" s="69">
        <v>0</v>
      </c>
      <c r="BH58" s="69">
        <v>0</v>
      </c>
      <c r="BI58" s="69">
        <v>0</v>
      </c>
      <c r="BJ58" s="69">
        <v>0</v>
      </c>
      <c r="BK58" s="61">
        <f t="shared" ref="BK58" si="215">SUM(BC58:BJ58)</f>
        <v>0</v>
      </c>
      <c r="BL58" s="9">
        <f t="shared" ref="BL58" si="216">BK58*W58*0.4227</f>
        <v>0</v>
      </c>
      <c r="BM58" s="9">
        <f t="shared" ref="BM58" si="217">BK58*G58</f>
        <v>0</v>
      </c>
      <c r="BN58" s="78" t="s">
        <v>54</v>
      </c>
      <c r="BO58" s="79">
        <v>0</v>
      </c>
      <c r="BP58" s="79">
        <v>0</v>
      </c>
      <c r="BQ58" s="79">
        <v>0</v>
      </c>
      <c r="BR58" s="79">
        <v>0</v>
      </c>
      <c r="BS58" s="79">
        <v>0</v>
      </c>
      <c r="BT58" s="79">
        <v>0</v>
      </c>
      <c r="BU58" s="79">
        <v>0</v>
      </c>
      <c r="BV58" s="61">
        <f>SUM(BN58:BU58)</f>
        <v>0</v>
      </c>
      <c r="BW58" s="9">
        <f>BV58*W58*0.62</f>
        <v>0</v>
      </c>
      <c r="BX58" s="9">
        <f>BV58*G58</f>
        <v>0</v>
      </c>
      <c r="BY58" s="8">
        <v>0</v>
      </c>
      <c r="BZ58" s="9">
        <f>BY58*AA58*0.9*0.95</f>
        <v>0</v>
      </c>
      <c r="CA58" s="9">
        <f>BY58*G58</f>
        <v>0</v>
      </c>
      <c r="CB58" s="8">
        <v>0</v>
      </c>
      <c r="CC58" s="9">
        <f>CB58*AA58*0.9*0.9</f>
        <v>0</v>
      </c>
      <c r="CD58" s="9">
        <f>CB58*G58</f>
        <v>0</v>
      </c>
      <c r="CE58" s="10">
        <v>1</v>
      </c>
    </row>
    <row r="59" spans="1:83" s="10" customFormat="1" ht="58.5" customHeight="1">
      <c r="A59" s="10" t="s">
        <v>74</v>
      </c>
      <c r="B59" s="33"/>
      <c r="C59" s="130" t="s">
        <v>1647</v>
      </c>
      <c r="D59" s="20" t="s">
        <v>2201</v>
      </c>
      <c r="E59" s="20" t="s">
        <v>1669</v>
      </c>
      <c r="F59" s="95" t="s">
        <v>1668</v>
      </c>
      <c r="G59" s="96">
        <f>ROUND(H59*0.65,2)</f>
        <v>25.94</v>
      </c>
      <c r="H59" s="97">
        <f>SUMIF(цены!A:A,C59,цены!B:B)</f>
        <v>39.9</v>
      </c>
      <c r="I59" s="113">
        <f>SUMIF(наличие!H:H,C59,наличие!D:D)</f>
        <v>0</v>
      </c>
      <c r="J59" s="98" t="s">
        <v>54</v>
      </c>
      <c r="K59" s="35">
        <v>0</v>
      </c>
      <c r="L59" s="99">
        <v>0</v>
      </c>
      <c r="M59" s="99">
        <v>3</v>
      </c>
      <c r="N59" s="99">
        <v>5</v>
      </c>
      <c r="O59" s="99">
        <v>7</v>
      </c>
      <c r="P59" s="99">
        <v>2</v>
      </c>
      <c r="Q59" s="99">
        <v>2</v>
      </c>
      <c r="R59" s="36">
        <f t="shared" ref="R59:R66" si="218">SUM(J59:Q59)</f>
        <v>19</v>
      </c>
      <c r="S59" s="92">
        <f t="shared" ref="S59:S66" si="219">G59*R59</f>
        <v>492.86</v>
      </c>
      <c r="T59" s="42">
        <f t="shared" si="38"/>
        <v>5.3900000000000006</v>
      </c>
      <c r="U59" s="24">
        <f t="shared" ref="U59:U79" si="220">R59*T59</f>
        <v>102.41000000000001</v>
      </c>
      <c r="V59" s="25">
        <f t="shared" ref="V59:V66" si="221">G59+T59</f>
        <v>31.330000000000002</v>
      </c>
      <c r="W59" s="70">
        <f>ROUND(V59*3.5,0)</f>
        <v>110</v>
      </c>
      <c r="X59" s="30">
        <f>ROUND(V59*3.3,1)</f>
        <v>103.4</v>
      </c>
      <c r="Y59" s="11">
        <f t="shared" ref="Y59:Y79" si="222">ROUND(W59*$Y$2,-1)</f>
        <v>9900</v>
      </c>
      <c r="Z59" s="6">
        <f t="shared" ref="Z59:Z79" si="223">(W59-V59)/V59</f>
        <v>2.5110118097669964</v>
      </c>
      <c r="AA59" s="26">
        <f t="shared" ref="AA59:AA79" si="224">ROUND(W59/1.82,1)</f>
        <v>60.4</v>
      </c>
      <c r="AB59" s="11" t="e">
        <f>ROUND(AA59*#REF!,-1)</f>
        <v>#REF!</v>
      </c>
      <c r="AC59" s="7">
        <f t="shared" ref="AC59:AC79" si="225">(AA59-V59)/V59</f>
        <v>0.92786466645387788</v>
      </c>
      <c r="AD59" s="27">
        <f t="shared" ref="AD59:AD79" si="226">ROUND(AA59*0.75,1)</f>
        <v>45.3</v>
      </c>
      <c r="AE59" s="11" t="e">
        <f>ROUND(AD59*#REF!,-1)</f>
        <v>#REF!</v>
      </c>
      <c r="AF59" s="19">
        <f t="shared" ref="AF59:AF79" si="227">(AD59-V59)/V59</f>
        <v>0.44589849984040836</v>
      </c>
      <c r="AG59" s="57"/>
      <c r="AH59" s="82" t="s">
        <v>54</v>
      </c>
      <c r="AI59" s="83">
        <f t="shared" ref="AI59:AJ61" si="228">K59-AS59-BD59-BO59</f>
        <v>0</v>
      </c>
      <c r="AJ59" s="83">
        <f t="shared" si="228"/>
        <v>0</v>
      </c>
      <c r="AK59" s="83">
        <f>M59-AU59-BF59-BQ59+11</f>
        <v>10</v>
      </c>
      <c r="AL59" s="83">
        <f>N59-AV59-BG59-BR59+2</f>
        <v>3</v>
      </c>
      <c r="AM59" s="83">
        <f>O59-AW59-BH59-BS59+15</f>
        <v>14</v>
      </c>
      <c r="AN59" s="83">
        <f>P59-AX59-BI59-BT59+5</f>
        <v>3</v>
      </c>
      <c r="AO59" s="83">
        <f>Q59-AY59-BJ59-BU59+5</f>
        <v>3</v>
      </c>
      <c r="AP59" s="89">
        <f t="shared" ref="AP59:AP79" si="229">SUM(AH59:AO59)</f>
        <v>33</v>
      </c>
      <c r="AQ59" s="86">
        <f t="shared" ref="AQ59:AQ79" si="230">AP59*G59</f>
        <v>856.0200000000001</v>
      </c>
      <c r="AR59" s="64" t="s">
        <v>54</v>
      </c>
      <c r="AS59" s="65">
        <v>0</v>
      </c>
      <c r="AT59" s="65">
        <v>0</v>
      </c>
      <c r="AU59" s="65">
        <v>2</v>
      </c>
      <c r="AV59" s="65">
        <v>2</v>
      </c>
      <c r="AW59" s="65">
        <v>4</v>
      </c>
      <c r="AX59" s="65">
        <v>2</v>
      </c>
      <c r="AY59" s="65">
        <v>2</v>
      </c>
      <c r="AZ59" s="61">
        <f t="shared" ref="AZ59:AZ61" si="231">SUM(AR59:AY59)</f>
        <v>12</v>
      </c>
      <c r="BA59" s="9">
        <f t="shared" ref="BA59:BA61" si="232">AZ59*AA59*0.75*0.95</f>
        <v>516.41999999999985</v>
      </c>
      <c r="BB59" s="9">
        <f t="shared" ref="BB59:BB61" si="233">AZ59*G59</f>
        <v>311.28000000000003</v>
      </c>
      <c r="BC59" s="68" t="s">
        <v>54</v>
      </c>
      <c r="BD59" s="69">
        <v>0</v>
      </c>
      <c r="BE59" s="69">
        <v>0</v>
      </c>
      <c r="BF59" s="69">
        <v>1</v>
      </c>
      <c r="BG59" s="69">
        <v>1</v>
      </c>
      <c r="BH59" s="69">
        <v>2</v>
      </c>
      <c r="BI59" s="69">
        <v>1</v>
      </c>
      <c r="BJ59" s="69">
        <v>1</v>
      </c>
      <c r="BK59" s="61">
        <f t="shared" ref="BK59:BK61" si="234">SUM(BC59:BJ59)</f>
        <v>6</v>
      </c>
      <c r="BL59" s="9">
        <f t="shared" ref="BL59:BL61" si="235">BK59*W59*0.4227</f>
        <v>278.98200000000003</v>
      </c>
      <c r="BM59" s="9">
        <f t="shared" ref="BM59:BM61" si="236">BK59*G59</f>
        <v>155.64000000000001</v>
      </c>
      <c r="BN59" s="78" t="s">
        <v>54</v>
      </c>
      <c r="BO59" s="79">
        <v>0</v>
      </c>
      <c r="BP59" s="79">
        <v>0</v>
      </c>
      <c r="BQ59" s="79">
        <v>1</v>
      </c>
      <c r="BR59" s="79">
        <v>1</v>
      </c>
      <c r="BS59" s="79">
        <v>2</v>
      </c>
      <c r="BT59" s="79">
        <v>1</v>
      </c>
      <c r="BU59" s="79">
        <v>1</v>
      </c>
      <c r="BV59" s="61">
        <f>SUM(BN59:BU59)</f>
        <v>6</v>
      </c>
      <c r="BW59" s="9">
        <f>BV59*W59*0.62</f>
        <v>409.2</v>
      </c>
      <c r="BX59" s="9">
        <f>BV59*G59</f>
        <v>155.64000000000001</v>
      </c>
      <c r="BY59" s="8">
        <v>0</v>
      </c>
      <c r="BZ59" s="9">
        <f>BY59*AA59*0.9*0.95</f>
        <v>0</v>
      </c>
      <c r="CA59" s="9">
        <f>BY59*G59</f>
        <v>0</v>
      </c>
      <c r="CB59" s="8">
        <v>0</v>
      </c>
      <c r="CC59" s="9">
        <f>CB59*AA59*0.9*0.9</f>
        <v>0</v>
      </c>
      <c r="CD59" s="9">
        <f>CB59*G59</f>
        <v>0</v>
      </c>
      <c r="CE59" s="10">
        <v>1</v>
      </c>
    </row>
    <row r="60" spans="1:83" s="10" customFormat="1" ht="58.5" customHeight="1">
      <c r="A60" s="10" t="s">
        <v>66</v>
      </c>
      <c r="B60" s="94"/>
      <c r="C60" s="129" t="s">
        <v>1725</v>
      </c>
      <c r="D60" s="20" t="s">
        <v>2185</v>
      </c>
      <c r="E60" s="95" t="s">
        <v>1669</v>
      </c>
      <c r="F60" s="95" t="s">
        <v>1668</v>
      </c>
      <c r="G60" s="96">
        <f>ROUND(H60*0.65,2)</f>
        <v>27.24</v>
      </c>
      <c r="H60" s="97">
        <f>SUMIF(цены!A:A,C60,цены!B:B)</f>
        <v>41.9</v>
      </c>
      <c r="I60" s="113">
        <f>SUMIF(наличие!H:H,C60,наличие!D:D)</f>
        <v>0</v>
      </c>
      <c r="J60" s="98" t="s">
        <v>54</v>
      </c>
      <c r="K60" s="99">
        <v>0</v>
      </c>
      <c r="L60" s="99">
        <v>0</v>
      </c>
      <c r="M60" s="99">
        <v>8</v>
      </c>
      <c r="N60" s="99">
        <v>5</v>
      </c>
      <c r="O60" s="99">
        <v>14</v>
      </c>
      <c r="P60" s="99">
        <v>4</v>
      </c>
      <c r="Q60" s="99">
        <v>8</v>
      </c>
      <c r="R60" s="100">
        <f t="shared" ref="R60:R61" si="237">SUM(J60:Q60)</f>
        <v>39</v>
      </c>
      <c r="S60" s="101">
        <f t="shared" si="219"/>
        <v>1062.3599999999999</v>
      </c>
      <c r="T60" s="102">
        <f t="shared" ref="T60:T61" si="238">1.5+ROUND(G60*0.3,2)/2</f>
        <v>5.585</v>
      </c>
      <c r="U60" s="103">
        <f t="shared" si="220"/>
        <v>217.815</v>
      </c>
      <c r="V60" s="104">
        <f t="shared" si="221"/>
        <v>32.824999999999996</v>
      </c>
      <c r="W60" s="70">
        <f t="shared" ref="W60:W61" si="239">ROUND(V60*3.5,0)</f>
        <v>115</v>
      </c>
      <c r="X60" s="43">
        <f t="shared" ref="X60:X61" si="240">ROUND(V60*4.1,1)</f>
        <v>134.6</v>
      </c>
      <c r="Y60" s="11">
        <f t="shared" si="222"/>
        <v>10350</v>
      </c>
      <c r="Z60" s="6">
        <f t="shared" si="223"/>
        <v>2.5034272658035039</v>
      </c>
      <c r="AA60" s="26">
        <f t="shared" si="224"/>
        <v>63.2</v>
      </c>
      <c r="AB60" s="11" t="e">
        <f>ROUND(AA60*#REF!,-1)</f>
        <v>#REF!</v>
      </c>
      <c r="AC60" s="7">
        <f t="shared" si="225"/>
        <v>0.92536176694592565</v>
      </c>
      <c r="AD60" s="27">
        <f t="shared" si="226"/>
        <v>47.4</v>
      </c>
      <c r="AE60" s="11" t="e">
        <f>ROUND(AD60*#REF!,-1)</f>
        <v>#REF!</v>
      </c>
      <c r="AF60" s="19">
        <f t="shared" si="227"/>
        <v>0.44402132520944415</v>
      </c>
      <c r="AG60" s="57"/>
      <c r="AH60" s="82" t="s">
        <v>54</v>
      </c>
      <c r="AI60" s="83">
        <f t="shared" si="228"/>
        <v>0</v>
      </c>
      <c r="AJ60" s="83">
        <f t="shared" si="228"/>
        <v>0</v>
      </c>
      <c r="AK60" s="83">
        <f t="shared" ref="AK60:AK61" si="241">M60-AU60-BF60-BQ60</f>
        <v>4</v>
      </c>
      <c r="AL60" s="83">
        <f t="shared" ref="AL60:AL61" si="242">N60-AV60-BG60-BR60</f>
        <v>3</v>
      </c>
      <c r="AM60" s="83">
        <f t="shared" ref="AM60:AM61" si="243">O60-AW60-BH60-BS60</f>
        <v>6</v>
      </c>
      <c r="AN60" s="83">
        <f t="shared" ref="AN60:AN61" si="244">P60-AX60-BI60-BT60</f>
        <v>2</v>
      </c>
      <c r="AO60" s="83">
        <f t="shared" ref="AO60:AO61" si="245">Q60-AY60-BJ60-BU60</f>
        <v>4</v>
      </c>
      <c r="AP60" s="89">
        <f t="shared" si="229"/>
        <v>19</v>
      </c>
      <c r="AQ60" s="86">
        <f t="shared" si="230"/>
        <v>517.55999999999995</v>
      </c>
      <c r="AR60" s="64" t="s">
        <v>54</v>
      </c>
      <c r="AS60" s="65">
        <v>0</v>
      </c>
      <c r="AT60" s="65">
        <v>0</v>
      </c>
      <c r="AU60" s="65">
        <v>2</v>
      </c>
      <c r="AV60" s="65">
        <v>2</v>
      </c>
      <c r="AW60" s="65">
        <v>4</v>
      </c>
      <c r="AX60" s="65">
        <v>2</v>
      </c>
      <c r="AY60" s="65">
        <v>2</v>
      </c>
      <c r="AZ60" s="61">
        <f t="shared" si="231"/>
        <v>12</v>
      </c>
      <c r="BA60" s="9">
        <f t="shared" si="232"/>
        <v>540.36</v>
      </c>
      <c r="BB60" s="9">
        <f t="shared" si="233"/>
        <v>326.88</v>
      </c>
      <c r="BC60" s="68" t="s">
        <v>54</v>
      </c>
      <c r="BD60" s="69">
        <v>0</v>
      </c>
      <c r="BE60" s="69">
        <v>0</v>
      </c>
      <c r="BF60" s="69">
        <v>1</v>
      </c>
      <c r="BG60" s="69">
        <v>0</v>
      </c>
      <c r="BH60" s="69">
        <v>2</v>
      </c>
      <c r="BI60" s="69">
        <v>0</v>
      </c>
      <c r="BJ60" s="69">
        <v>1</v>
      </c>
      <c r="BK60" s="61">
        <f t="shared" si="234"/>
        <v>4</v>
      </c>
      <c r="BL60" s="9">
        <f t="shared" si="235"/>
        <v>194.44200000000001</v>
      </c>
      <c r="BM60" s="9">
        <f t="shared" si="236"/>
        <v>108.96</v>
      </c>
      <c r="BN60" s="78" t="s">
        <v>54</v>
      </c>
      <c r="BO60" s="79">
        <v>0</v>
      </c>
      <c r="BP60" s="79">
        <v>0</v>
      </c>
      <c r="BQ60" s="79">
        <v>1</v>
      </c>
      <c r="BR60" s="79">
        <v>0</v>
      </c>
      <c r="BS60" s="79">
        <v>2</v>
      </c>
      <c r="BT60" s="79">
        <v>0</v>
      </c>
      <c r="BU60" s="79">
        <v>1</v>
      </c>
      <c r="BV60" s="61">
        <f t="shared" ref="BV60:BV61" si="246">SUM(BN60:BU60)</f>
        <v>4</v>
      </c>
      <c r="BW60" s="9">
        <f t="shared" ref="BW60:BW61" si="247">BV60*W60*0.62</f>
        <v>285.2</v>
      </c>
      <c r="BX60" s="9">
        <f t="shared" ref="BX60:BX61" si="248">BV60*G60</f>
        <v>108.96</v>
      </c>
      <c r="BY60" s="8">
        <v>0</v>
      </c>
      <c r="BZ60" s="9">
        <f>BY60*AA60*0.9*0.95</f>
        <v>0</v>
      </c>
      <c r="CA60" s="9">
        <f>BY60*G60</f>
        <v>0</v>
      </c>
      <c r="CB60" s="8">
        <v>0</v>
      </c>
      <c r="CC60" s="9">
        <f>CB60*AA60*0.9*0.9</f>
        <v>0</v>
      </c>
      <c r="CD60" s="9">
        <f>CB60*G60</f>
        <v>0</v>
      </c>
      <c r="CE60" s="10">
        <v>1</v>
      </c>
    </row>
    <row r="61" spans="1:83" s="10" customFormat="1" ht="58.5" customHeight="1">
      <c r="A61" s="10" t="s">
        <v>66</v>
      </c>
      <c r="B61" s="94"/>
      <c r="C61" s="129" t="s">
        <v>1725</v>
      </c>
      <c r="D61" s="20" t="s">
        <v>2193</v>
      </c>
      <c r="E61" s="95" t="s">
        <v>1669</v>
      </c>
      <c r="F61" s="95" t="s">
        <v>1668</v>
      </c>
      <c r="G61" s="96">
        <f>ROUND(H61*0.65,2)</f>
        <v>27.24</v>
      </c>
      <c r="H61" s="97">
        <f>SUMIF(цены!A:A,C61,цены!B:B)</f>
        <v>41.9</v>
      </c>
      <c r="I61" s="113">
        <f>SUMIF(наличие!H:H,C61,наличие!D:D)</f>
        <v>0</v>
      </c>
      <c r="J61" s="98" t="s">
        <v>54</v>
      </c>
      <c r="K61" s="99">
        <v>0</v>
      </c>
      <c r="L61" s="99">
        <v>0</v>
      </c>
      <c r="M61" s="99">
        <v>8</v>
      </c>
      <c r="N61" s="99">
        <v>5</v>
      </c>
      <c r="O61" s="99">
        <v>14</v>
      </c>
      <c r="P61" s="99">
        <v>4</v>
      </c>
      <c r="Q61" s="99">
        <v>8</v>
      </c>
      <c r="R61" s="100">
        <f t="shared" si="237"/>
        <v>39</v>
      </c>
      <c r="S61" s="101">
        <f t="shared" si="219"/>
        <v>1062.3599999999999</v>
      </c>
      <c r="T61" s="102">
        <f t="shared" si="238"/>
        <v>5.585</v>
      </c>
      <c r="U61" s="103">
        <f t="shared" si="220"/>
        <v>217.815</v>
      </c>
      <c r="V61" s="104">
        <f t="shared" si="221"/>
        <v>32.824999999999996</v>
      </c>
      <c r="W61" s="70">
        <f t="shared" si="239"/>
        <v>115</v>
      </c>
      <c r="X61" s="43">
        <f t="shared" si="240"/>
        <v>134.6</v>
      </c>
      <c r="Y61" s="11">
        <f t="shared" si="222"/>
        <v>10350</v>
      </c>
      <c r="Z61" s="6">
        <f t="shared" si="223"/>
        <v>2.5034272658035039</v>
      </c>
      <c r="AA61" s="26">
        <f t="shared" si="224"/>
        <v>63.2</v>
      </c>
      <c r="AB61" s="11" t="e">
        <f>ROUND(AA61*#REF!,-1)</f>
        <v>#REF!</v>
      </c>
      <c r="AC61" s="7">
        <f t="shared" si="225"/>
        <v>0.92536176694592565</v>
      </c>
      <c r="AD61" s="27">
        <f t="shared" si="226"/>
        <v>47.4</v>
      </c>
      <c r="AE61" s="11" t="e">
        <f>ROUND(AD61*#REF!,-1)</f>
        <v>#REF!</v>
      </c>
      <c r="AF61" s="19">
        <f t="shared" si="227"/>
        <v>0.44402132520944415</v>
      </c>
      <c r="AG61" s="57"/>
      <c r="AH61" s="82" t="s">
        <v>54</v>
      </c>
      <c r="AI61" s="83">
        <f t="shared" si="228"/>
        <v>0</v>
      </c>
      <c r="AJ61" s="83">
        <f t="shared" si="228"/>
        <v>0</v>
      </c>
      <c r="AK61" s="83">
        <f t="shared" si="241"/>
        <v>4</v>
      </c>
      <c r="AL61" s="83">
        <f t="shared" si="242"/>
        <v>3</v>
      </c>
      <c r="AM61" s="83">
        <f t="shared" si="243"/>
        <v>6</v>
      </c>
      <c r="AN61" s="83">
        <f t="shared" si="244"/>
        <v>2</v>
      </c>
      <c r="AO61" s="83">
        <f t="shared" si="245"/>
        <v>4</v>
      </c>
      <c r="AP61" s="89">
        <f t="shared" si="229"/>
        <v>19</v>
      </c>
      <c r="AQ61" s="86">
        <f t="shared" si="230"/>
        <v>517.55999999999995</v>
      </c>
      <c r="AR61" s="64" t="s">
        <v>54</v>
      </c>
      <c r="AS61" s="65">
        <v>0</v>
      </c>
      <c r="AT61" s="65">
        <v>0</v>
      </c>
      <c r="AU61" s="65">
        <v>2</v>
      </c>
      <c r="AV61" s="65">
        <v>2</v>
      </c>
      <c r="AW61" s="65">
        <v>4</v>
      </c>
      <c r="AX61" s="65">
        <v>2</v>
      </c>
      <c r="AY61" s="65">
        <v>2</v>
      </c>
      <c r="AZ61" s="61">
        <f t="shared" si="231"/>
        <v>12</v>
      </c>
      <c r="BA61" s="9">
        <f t="shared" si="232"/>
        <v>540.36</v>
      </c>
      <c r="BB61" s="9">
        <f t="shared" si="233"/>
        <v>326.88</v>
      </c>
      <c r="BC61" s="68" t="s">
        <v>54</v>
      </c>
      <c r="BD61" s="69">
        <v>0</v>
      </c>
      <c r="BE61" s="69">
        <v>0</v>
      </c>
      <c r="BF61" s="69">
        <v>1</v>
      </c>
      <c r="BG61" s="69">
        <v>0</v>
      </c>
      <c r="BH61" s="69">
        <v>2</v>
      </c>
      <c r="BI61" s="69">
        <v>0</v>
      </c>
      <c r="BJ61" s="69">
        <v>1</v>
      </c>
      <c r="BK61" s="61">
        <f t="shared" si="234"/>
        <v>4</v>
      </c>
      <c r="BL61" s="9">
        <f t="shared" si="235"/>
        <v>194.44200000000001</v>
      </c>
      <c r="BM61" s="9">
        <f t="shared" si="236"/>
        <v>108.96</v>
      </c>
      <c r="BN61" s="78" t="s">
        <v>54</v>
      </c>
      <c r="BO61" s="79">
        <v>0</v>
      </c>
      <c r="BP61" s="79">
        <v>0</v>
      </c>
      <c r="BQ61" s="79">
        <v>1</v>
      </c>
      <c r="BR61" s="79">
        <v>0</v>
      </c>
      <c r="BS61" s="79">
        <v>2</v>
      </c>
      <c r="BT61" s="79">
        <v>0</v>
      </c>
      <c r="BU61" s="79">
        <v>1</v>
      </c>
      <c r="BV61" s="61">
        <f t="shared" si="246"/>
        <v>4</v>
      </c>
      <c r="BW61" s="9">
        <f t="shared" si="247"/>
        <v>285.2</v>
      </c>
      <c r="BX61" s="9">
        <f t="shared" si="248"/>
        <v>108.96</v>
      </c>
      <c r="BY61" s="8">
        <v>0</v>
      </c>
      <c r="BZ61" s="9">
        <f>BY61*AA61*0.9*0.95</f>
        <v>0</v>
      </c>
      <c r="CA61" s="9">
        <f>BY61*G61</f>
        <v>0</v>
      </c>
      <c r="CB61" s="8">
        <v>0</v>
      </c>
      <c r="CC61" s="9">
        <f>CB61*AA61*0.9*0.9</f>
        <v>0</v>
      </c>
      <c r="CD61" s="9">
        <f>CB61*G61</f>
        <v>0</v>
      </c>
      <c r="CE61" s="10">
        <v>1</v>
      </c>
    </row>
    <row r="62" spans="1:83" s="10" customFormat="1" ht="58.5" customHeight="1">
      <c r="A62" s="10" t="s">
        <v>74</v>
      </c>
      <c r="B62" s="33"/>
      <c r="C62" s="130" t="s">
        <v>1724</v>
      </c>
      <c r="D62" s="20" t="s">
        <v>2193</v>
      </c>
      <c r="E62" s="20" t="s">
        <v>1669</v>
      </c>
      <c r="F62" s="20" t="s">
        <v>1668</v>
      </c>
      <c r="G62" s="96">
        <f t="shared" ref="G62:G74" si="249">ROUND(H62*0.65,2)</f>
        <v>25.94</v>
      </c>
      <c r="H62" s="110">
        <f>SUMIF(цены!A:A,C62,цены!B:B)</f>
        <v>39.9</v>
      </c>
      <c r="I62" s="113">
        <f>SUMIF(наличие!H:H,C62,наличие!D:D)</f>
        <v>0</v>
      </c>
      <c r="J62" s="32" t="s">
        <v>54</v>
      </c>
      <c r="K62" s="35">
        <v>0</v>
      </c>
      <c r="L62" s="99">
        <v>0</v>
      </c>
      <c r="M62" s="99">
        <v>8</v>
      </c>
      <c r="N62" s="99">
        <v>6</v>
      </c>
      <c r="O62" s="99">
        <v>14</v>
      </c>
      <c r="P62" s="99">
        <v>6</v>
      </c>
      <c r="Q62" s="99">
        <v>6</v>
      </c>
      <c r="R62" s="36">
        <f t="shared" ref="R62:R63" si="250">SUM(J62:Q62)</f>
        <v>40</v>
      </c>
      <c r="S62" s="92">
        <f t="shared" ref="S62:S63" si="251">G62*R62</f>
        <v>1037.6000000000001</v>
      </c>
      <c r="T62" s="42">
        <f t="shared" ref="T62:T63" si="252">1.5+ROUND(G62*0.3,2)/2</f>
        <v>5.3900000000000006</v>
      </c>
      <c r="U62" s="24">
        <f t="shared" ref="U62:U63" si="253">R62*T62</f>
        <v>215.60000000000002</v>
      </c>
      <c r="V62" s="25">
        <f t="shared" ref="V62:V63" si="254">G62+T62</f>
        <v>31.330000000000002</v>
      </c>
      <c r="W62" s="70">
        <f t="shared" ref="W62:W63" si="255">ROUND(V62*3.5,0)</f>
        <v>110</v>
      </c>
      <c r="X62" s="30">
        <f t="shared" ref="X62:X63" si="256">ROUND(V62*3.3,1)</f>
        <v>103.4</v>
      </c>
      <c r="Y62" s="11">
        <f t="shared" ref="Y62:Y63" si="257">ROUND(W62*$Y$2,-1)</f>
        <v>9900</v>
      </c>
      <c r="Z62" s="6">
        <f t="shared" ref="Z62:Z63" si="258">(W62-V62)/V62</f>
        <v>2.5110118097669964</v>
      </c>
      <c r="AA62" s="26">
        <f t="shared" ref="AA62:AA63" si="259">ROUND(W62/1.82,1)</f>
        <v>60.4</v>
      </c>
      <c r="AB62" s="11" t="e">
        <f>ROUND(AA62*#REF!,-1)</f>
        <v>#REF!</v>
      </c>
      <c r="AC62" s="7">
        <f t="shared" ref="AC62:AC63" si="260">(AA62-V62)/V62</f>
        <v>0.92786466645387788</v>
      </c>
      <c r="AD62" s="27">
        <f t="shared" ref="AD62:AD63" si="261">ROUND(AA62*0.75,1)</f>
        <v>45.3</v>
      </c>
      <c r="AE62" s="11" t="e">
        <f>ROUND(AD62*#REF!,-1)</f>
        <v>#REF!</v>
      </c>
      <c r="AF62" s="19">
        <f t="shared" ref="AF62:AF63" si="262">(AD62-V62)/V62</f>
        <v>0.44589849984040836</v>
      </c>
      <c r="AG62" s="57"/>
      <c r="AH62" s="82" t="s">
        <v>54</v>
      </c>
      <c r="AI62" s="83">
        <f t="shared" ref="AI62:AI63" si="263">K62-AS62-BD62-BO62</f>
        <v>0</v>
      </c>
      <c r="AJ62" s="83">
        <f t="shared" ref="AJ62:AJ63" si="264">L62-AT62-BE62-BP62</f>
        <v>0</v>
      </c>
      <c r="AK62" s="83">
        <f t="shared" ref="AK62:AK63" si="265">M62-AU62-BF62-BQ62</f>
        <v>4</v>
      </c>
      <c r="AL62" s="83">
        <f t="shared" ref="AL62:AL63" si="266">N62-AV62-BG62-BR62</f>
        <v>2</v>
      </c>
      <c r="AM62" s="83">
        <f t="shared" ref="AM62:AM63" si="267">O62-AW62-BH62-BS62</f>
        <v>6</v>
      </c>
      <c r="AN62" s="83">
        <f t="shared" ref="AN62:AN63" si="268">P62-AX62-BI62-BT62</f>
        <v>2</v>
      </c>
      <c r="AO62" s="83">
        <f t="shared" ref="AO62:AO63" si="269">Q62-AY62-BJ62-BU62</f>
        <v>2</v>
      </c>
      <c r="AP62" s="89">
        <f t="shared" ref="AP62:AP63" si="270">SUM(AH62:AO62)</f>
        <v>16</v>
      </c>
      <c r="AQ62" s="86">
        <f t="shared" ref="AQ62:AQ63" si="271">AP62*G62</f>
        <v>415.04</v>
      </c>
      <c r="AR62" s="64" t="s">
        <v>54</v>
      </c>
      <c r="AS62" s="65">
        <v>0</v>
      </c>
      <c r="AT62" s="65">
        <v>0</v>
      </c>
      <c r="AU62" s="65">
        <v>2</v>
      </c>
      <c r="AV62" s="65">
        <v>2</v>
      </c>
      <c r="AW62" s="65">
        <v>4</v>
      </c>
      <c r="AX62" s="65">
        <v>2</v>
      </c>
      <c r="AY62" s="65">
        <v>2</v>
      </c>
      <c r="AZ62" s="61">
        <f t="shared" ref="AZ62:AZ79" si="272">SUM(AR62:AY62)</f>
        <v>12</v>
      </c>
      <c r="BA62" s="9">
        <f t="shared" ref="BA62:BA79" si="273">AZ62*AA62*0.75*0.95</f>
        <v>516.41999999999985</v>
      </c>
      <c r="BB62" s="9">
        <f t="shared" ref="BB62:BB79" si="274">AZ62*G62</f>
        <v>311.28000000000003</v>
      </c>
      <c r="BC62" s="68" t="s">
        <v>54</v>
      </c>
      <c r="BD62" s="69">
        <v>0</v>
      </c>
      <c r="BE62" s="69">
        <v>0</v>
      </c>
      <c r="BF62" s="69">
        <v>1</v>
      </c>
      <c r="BG62" s="69">
        <v>1</v>
      </c>
      <c r="BH62" s="69">
        <v>2</v>
      </c>
      <c r="BI62" s="69">
        <v>1</v>
      </c>
      <c r="BJ62" s="69">
        <v>1</v>
      </c>
      <c r="BK62" s="61">
        <f t="shared" ref="BK62:BK79" si="275">SUM(BC62:BJ62)</f>
        <v>6</v>
      </c>
      <c r="BL62" s="9">
        <f t="shared" ref="BL62:BL79" si="276">BK62*W62*0.4227</f>
        <v>278.98200000000003</v>
      </c>
      <c r="BM62" s="9">
        <f t="shared" ref="BM62:BM79" si="277">BK62*G62</f>
        <v>155.64000000000001</v>
      </c>
      <c r="BN62" s="78" t="s">
        <v>54</v>
      </c>
      <c r="BO62" s="79">
        <v>0</v>
      </c>
      <c r="BP62" s="79">
        <v>0</v>
      </c>
      <c r="BQ62" s="79">
        <v>1</v>
      </c>
      <c r="BR62" s="79">
        <v>1</v>
      </c>
      <c r="BS62" s="79">
        <v>2</v>
      </c>
      <c r="BT62" s="79">
        <v>1</v>
      </c>
      <c r="BU62" s="79">
        <v>1</v>
      </c>
      <c r="BV62" s="61">
        <f t="shared" ref="BV62:BV74" si="278">SUM(BN62:BU62)</f>
        <v>6</v>
      </c>
      <c r="BW62" s="9">
        <f t="shared" ref="BW62:BW74" si="279">BV62*W62*0.62</f>
        <v>409.2</v>
      </c>
      <c r="BX62" s="9">
        <f t="shared" ref="BX62:BX74" si="280">BV62*G62</f>
        <v>155.64000000000001</v>
      </c>
      <c r="BY62" s="8">
        <v>0</v>
      </c>
      <c r="BZ62" s="9">
        <f t="shared" ref="BZ62:BZ74" si="281">BY62*AA62*0.9*0.95</f>
        <v>0</v>
      </c>
      <c r="CA62" s="9">
        <f t="shared" ref="CA62:CA74" si="282">BY62*G62</f>
        <v>0</v>
      </c>
      <c r="CB62" s="8">
        <v>0</v>
      </c>
      <c r="CC62" s="9">
        <f t="shared" ref="CC62:CC74" si="283">CB62*AA62*0.9*0.9</f>
        <v>0</v>
      </c>
      <c r="CD62" s="9">
        <f t="shared" ref="CD62:CD74" si="284">CB62*G62</f>
        <v>0</v>
      </c>
      <c r="CE62" s="10">
        <v>1</v>
      </c>
    </row>
    <row r="63" spans="1:83" s="10" customFormat="1" ht="58.5" customHeight="1">
      <c r="A63" s="10" t="s">
        <v>74</v>
      </c>
      <c r="B63" s="33"/>
      <c r="C63" s="130" t="s">
        <v>1724</v>
      </c>
      <c r="D63" s="20" t="s">
        <v>2185</v>
      </c>
      <c r="E63" s="20" t="s">
        <v>1669</v>
      </c>
      <c r="F63" s="20" t="s">
        <v>1668</v>
      </c>
      <c r="G63" s="96">
        <f t="shared" si="249"/>
        <v>25.94</v>
      </c>
      <c r="H63" s="110">
        <f>SUMIF(цены!A:A,C63,цены!B:B)</f>
        <v>39.9</v>
      </c>
      <c r="I63" s="113">
        <f>SUMIF(наличие!H:H,C63,наличие!D:D)</f>
        <v>0</v>
      </c>
      <c r="J63" s="32" t="s">
        <v>54</v>
      </c>
      <c r="K63" s="35">
        <v>0</v>
      </c>
      <c r="L63" s="99">
        <v>0</v>
      </c>
      <c r="M63" s="99">
        <v>8</v>
      </c>
      <c r="N63" s="99">
        <v>6</v>
      </c>
      <c r="O63" s="99">
        <v>14</v>
      </c>
      <c r="P63" s="99">
        <v>6</v>
      </c>
      <c r="Q63" s="99">
        <v>6</v>
      </c>
      <c r="R63" s="36">
        <f t="shared" si="250"/>
        <v>40</v>
      </c>
      <c r="S63" s="92">
        <f t="shared" si="251"/>
        <v>1037.6000000000001</v>
      </c>
      <c r="T63" s="42">
        <f t="shared" si="252"/>
        <v>5.3900000000000006</v>
      </c>
      <c r="U63" s="24">
        <f t="shared" si="253"/>
        <v>215.60000000000002</v>
      </c>
      <c r="V63" s="25">
        <f t="shared" si="254"/>
        <v>31.330000000000002</v>
      </c>
      <c r="W63" s="70">
        <f t="shared" si="255"/>
        <v>110</v>
      </c>
      <c r="X63" s="30">
        <f t="shared" si="256"/>
        <v>103.4</v>
      </c>
      <c r="Y63" s="11">
        <f t="shared" si="257"/>
        <v>9900</v>
      </c>
      <c r="Z63" s="6">
        <f t="shared" si="258"/>
        <v>2.5110118097669964</v>
      </c>
      <c r="AA63" s="26">
        <f t="shared" si="259"/>
        <v>60.4</v>
      </c>
      <c r="AB63" s="11" t="e">
        <f>ROUND(AA63*#REF!,-1)</f>
        <v>#REF!</v>
      </c>
      <c r="AC63" s="7">
        <f t="shared" si="260"/>
        <v>0.92786466645387788</v>
      </c>
      <c r="AD63" s="27">
        <f t="shared" si="261"/>
        <v>45.3</v>
      </c>
      <c r="AE63" s="11" t="e">
        <f>ROUND(AD63*#REF!,-1)</f>
        <v>#REF!</v>
      </c>
      <c r="AF63" s="19">
        <f t="shared" si="262"/>
        <v>0.44589849984040836</v>
      </c>
      <c r="AG63" s="57"/>
      <c r="AH63" s="82" t="s">
        <v>54</v>
      </c>
      <c r="AI63" s="83">
        <f t="shared" si="263"/>
        <v>0</v>
      </c>
      <c r="AJ63" s="83">
        <f t="shared" si="264"/>
        <v>0</v>
      </c>
      <c r="AK63" s="83">
        <f t="shared" si="265"/>
        <v>4</v>
      </c>
      <c r="AL63" s="83">
        <f t="shared" si="266"/>
        <v>2</v>
      </c>
      <c r="AM63" s="83">
        <f t="shared" si="267"/>
        <v>6</v>
      </c>
      <c r="AN63" s="83">
        <f t="shared" si="268"/>
        <v>2</v>
      </c>
      <c r="AO63" s="83">
        <f t="shared" si="269"/>
        <v>2</v>
      </c>
      <c r="AP63" s="89">
        <f t="shared" si="270"/>
        <v>16</v>
      </c>
      <c r="AQ63" s="86">
        <f t="shared" si="271"/>
        <v>415.04</v>
      </c>
      <c r="AR63" s="64" t="s">
        <v>54</v>
      </c>
      <c r="AS63" s="65">
        <v>0</v>
      </c>
      <c r="AT63" s="65">
        <v>0</v>
      </c>
      <c r="AU63" s="65">
        <v>2</v>
      </c>
      <c r="AV63" s="65">
        <v>2</v>
      </c>
      <c r="AW63" s="65">
        <v>4</v>
      </c>
      <c r="AX63" s="65">
        <v>2</v>
      </c>
      <c r="AY63" s="65">
        <v>2</v>
      </c>
      <c r="AZ63" s="61">
        <f t="shared" si="272"/>
        <v>12</v>
      </c>
      <c r="BA63" s="9">
        <f t="shared" si="273"/>
        <v>516.41999999999985</v>
      </c>
      <c r="BB63" s="9">
        <f t="shared" si="274"/>
        <v>311.28000000000003</v>
      </c>
      <c r="BC63" s="68" t="s">
        <v>54</v>
      </c>
      <c r="BD63" s="69">
        <v>0</v>
      </c>
      <c r="BE63" s="69">
        <v>0</v>
      </c>
      <c r="BF63" s="69">
        <v>1</v>
      </c>
      <c r="BG63" s="69">
        <v>1</v>
      </c>
      <c r="BH63" s="69">
        <v>2</v>
      </c>
      <c r="BI63" s="69">
        <v>1</v>
      </c>
      <c r="BJ63" s="69">
        <v>1</v>
      </c>
      <c r="BK63" s="61">
        <f t="shared" si="275"/>
        <v>6</v>
      </c>
      <c r="BL63" s="9">
        <f t="shared" si="276"/>
        <v>278.98200000000003</v>
      </c>
      <c r="BM63" s="9">
        <f t="shared" si="277"/>
        <v>155.64000000000001</v>
      </c>
      <c r="BN63" s="78" t="s">
        <v>54</v>
      </c>
      <c r="BO63" s="79">
        <v>0</v>
      </c>
      <c r="BP63" s="79">
        <v>0</v>
      </c>
      <c r="BQ63" s="79">
        <v>1</v>
      </c>
      <c r="BR63" s="79">
        <v>1</v>
      </c>
      <c r="BS63" s="79">
        <v>2</v>
      </c>
      <c r="BT63" s="79">
        <v>1</v>
      </c>
      <c r="BU63" s="79">
        <v>1</v>
      </c>
      <c r="BV63" s="61">
        <f t="shared" si="278"/>
        <v>6</v>
      </c>
      <c r="BW63" s="9">
        <f t="shared" si="279"/>
        <v>409.2</v>
      </c>
      <c r="BX63" s="9">
        <f t="shared" si="280"/>
        <v>155.64000000000001</v>
      </c>
      <c r="BY63" s="8">
        <v>0</v>
      </c>
      <c r="BZ63" s="9">
        <f t="shared" si="281"/>
        <v>0</v>
      </c>
      <c r="CA63" s="9">
        <f t="shared" si="282"/>
        <v>0</v>
      </c>
      <c r="CB63" s="8">
        <v>0</v>
      </c>
      <c r="CC63" s="9">
        <f t="shared" si="283"/>
        <v>0</v>
      </c>
      <c r="CD63" s="9">
        <f t="shared" si="284"/>
        <v>0</v>
      </c>
      <c r="CE63" s="10">
        <v>1</v>
      </c>
    </row>
    <row r="64" spans="1:83" s="10" customFormat="1" ht="58.5" customHeight="1">
      <c r="A64" s="10" t="s">
        <v>66</v>
      </c>
      <c r="B64" s="33"/>
      <c r="C64" s="130" t="s">
        <v>443</v>
      </c>
      <c r="D64" s="20" t="s">
        <v>2193</v>
      </c>
      <c r="E64" s="20" t="s">
        <v>1669</v>
      </c>
      <c r="F64" s="20" t="s">
        <v>1668</v>
      </c>
      <c r="G64" s="96">
        <f t="shared" si="249"/>
        <v>27.24</v>
      </c>
      <c r="H64" s="110">
        <f>SUMIF(цены!A:A,C64,цены!B:B)</f>
        <v>41.9</v>
      </c>
      <c r="I64" s="113">
        <f>SUMIF(наличие!H:H,C64,наличие!D:D)</f>
        <v>22</v>
      </c>
      <c r="J64" s="32" t="s">
        <v>54</v>
      </c>
      <c r="K64" s="35">
        <v>0</v>
      </c>
      <c r="L64" s="35">
        <v>0</v>
      </c>
      <c r="M64" s="99">
        <v>6</v>
      </c>
      <c r="N64" s="99">
        <v>9</v>
      </c>
      <c r="O64" s="99">
        <v>9</v>
      </c>
      <c r="P64" s="99">
        <v>9</v>
      </c>
      <c r="Q64" s="99">
        <v>6</v>
      </c>
      <c r="R64" s="100">
        <f t="shared" si="218"/>
        <v>39</v>
      </c>
      <c r="S64" s="101">
        <f t="shared" si="219"/>
        <v>1062.3599999999999</v>
      </c>
      <c r="T64" s="102">
        <f t="shared" si="38"/>
        <v>5.585</v>
      </c>
      <c r="U64" s="103">
        <f t="shared" si="220"/>
        <v>217.815</v>
      </c>
      <c r="V64" s="104">
        <f t="shared" si="221"/>
        <v>32.824999999999996</v>
      </c>
      <c r="W64" s="70">
        <f t="shared" ref="W64:W74" si="285">ROUND(V64*3.5,0)</f>
        <v>115</v>
      </c>
      <c r="X64" s="43">
        <f t="shared" ref="X64:X68" si="286">ROUND(V64*4.1,1)</f>
        <v>134.6</v>
      </c>
      <c r="Y64" s="11">
        <f t="shared" si="222"/>
        <v>10350</v>
      </c>
      <c r="Z64" s="6">
        <f t="shared" si="223"/>
        <v>2.5034272658035039</v>
      </c>
      <c r="AA64" s="26">
        <f t="shared" si="224"/>
        <v>63.2</v>
      </c>
      <c r="AB64" s="11" t="e">
        <f>ROUND(AA64*#REF!,-1)</f>
        <v>#REF!</v>
      </c>
      <c r="AC64" s="7">
        <f t="shared" si="225"/>
        <v>0.92536176694592565</v>
      </c>
      <c r="AD64" s="27">
        <f t="shared" si="226"/>
        <v>47.4</v>
      </c>
      <c r="AE64" s="11" t="e">
        <f>ROUND(AD64*#REF!,-1)</f>
        <v>#REF!</v>
      </c>
      <c r="AF64" s="19">
        <f t="shared" si="227"/>
        <v>0.44402132520944415</v>
      </c>
      <c r="AG64" s="57"/>
      <c r="AH64" s="82" t="s">
        <v>54</v>
      </c>
      <c r="AI64" s="83">
        <f t="shared" ref="AI64:AO66" si="287">K64-AS64-BD64-BO64</f>
        <v>0</v>
      </c>
      <c r="AJ64" s="83">
        <f t="shared" si="287"/>
        <v>0</v>
      </c>
      <c r="AK64" s="83">
        <f t="shared" si="287"/>
        <v>3</v>
      </c>
      <c r="AL64" s="83">
        <f t="shared" si="287"/>
        <v>3</v>
      </c>
      <c r="AM64" s="83">
        <f t="shared" si="287"/>
        <v>5</v>
      </c>
      <c r="AN64" s="83">
        <f t="shared" si="287"/>
        <v>3</v>
      </c>
      <c r="AO64" s="83">
        <f t="shared" si="287"/>
        <v>3</v>
      </c>
      <c r="AP64" s="89">
        <f t="shared" si="229"/>
        <v>17</v>
      </c>
      <c r="AQ64" s="86">
        <f t="shared" si="230"/>
        <v>463.08</v>
      </c>
      <c r="AR64" s="64" t="s">
        <v>54</v>
      </c>
      <c r="AS64" s="65">
        <v>0</v>
      </c>
      <c r="AT64" s="65">
        <v>0</v>
      </c>
      <c r="AU64" s="65">
        <v>2</v>
      </c>
      <c r="AV64" s="65">
        <v>4</v>
      </c>
      <c r="AW64" s="65">
        <v>2</v>
      </c>
      <c r="AX64" s="65">
        <v>4</v>
      </c>
      <c r="AY64" s="65">
        <v>2</v>
      </c>
      <c r="AZ64" s="61">
        <f t="shared" si="272"/>
        <v>14</v>
      </c>
      <c r="BA64" s="9">
        <f t="shared" si="273"/>
        <v>630.41999999999996</v>
      </c>
      <c r="BB64" s="9">
        <f t="shared" si="274"/>
        <v>381.35999999999996</v>
      </c>
      <c r="BC64" s="68" t="s">
        <v>54</v>
      </c>
      <c r="BD64" s="69">
        <v>0</v>
      </c>
      <c r="BE64" s="69">
        <v>0</v>
      </c>
      <c r="BF64" s="69">
        <v>0</v>
      </c>
      <c r="BG64" s="69">
        <v>0</v>
      </c>
      <c r="BH64" s="69">
        <v>0</v>
      </c>
      <c r="BI64" s="69">
        <v>0</v>
      </c>
      <c r="BJ64" s="69">
        <v>0</v>
      </c>
      <c r="BK64" s="61">
        <f t="shared" si="275"/>
        <v>0</v>
      </c>
      <c r="BL64" s="9">
        <f t="shared" si="276"/>
        <v>0</v>
      </c>
      <c r="BM64" s="9">
        <f t="shared" si="277"/>
        <v>0</v>
      </c>
      <c r="BN64" s="78" t="s">
        <v>54</v>
      </c>
      <c r="BO64" s="79">
        <v>0</v>
      </c>
      <c r="BP64" s="79">
        <v>0</v>
      </c>
      <c r="BQ64" s="79">
        <v>1</v>
      </c>
      <c r="BR64" s="79">
        <v>2</v>
      </c>
      <c r="BS64" s="79">
        <v>2</v>
      </c>
      <c r="BT64" s="79">
        <v>2</v>
      </c>
      <c r="BU64" s="79">
        <v>1</v>
      </c>
      <c r="BV64" s="61">
        <f t="shared" si="278"/>
        <v>8</v>
      </c>
      <c r="BW64" s="9">
        <f t="shared" si="279"/>
        <v>570.4</v>
      </c>
      <c r="BX64" s="9">
        <f t="shared" si="280"/>
        <v>217.92</v>
      </c>
      <c r="BY64" s="8">
        <v>0</v>
      </c>
      <c r="BZ64" s="9">
        <f t="shared" si="281"/>
        <v>0</v>
      </c>
      <c r="CA64" s="9">
        <f t="shared" si="282"/>
        <v>0</v>
      </c>
      <c r="CB64" s="8">
        <v>0</v>
      </c>
      <c r="CC64" s="9">
        <f t="shared" si="283"/>
        <v>0</v>
      </c>
      <c r="CD64" s="9">
        <f t="shared" si="284"/>
        <v>0</v>
      </c>
      <c r="CE64" s="10">
        <v>1</v>
      </c>
    </row>
    <row r="65" spans="1:83" s="10" customFormat="1" ht="58.5" customHeight="1">
      <c r="A65" s="10" t="s">
        <v>66</v>
      </c>
      <c r="B65" s="33"/>
      <c r="C65" s="130" t="s">
        <v>443</v>
      </c>
      <c r="D65" s="20" t="s">
        <v>2185</v>
      </c>
      <c r="E65" s="20" t="s">
        <v>1669</v>
      </c>
      <c r="F65" s="20" t="s">
        <v>1668</v>
      </c>
      <c r="G65" s="96">
        <f t="shared" si="249"/>
        <v>27.24</v>
      </c>
      <c r="H65" s="110">
        <f>SUMIF(цены!A:A,C65,цены!B:B)</f>
        <v>41.9</v>
      </c>
      <c r="I65" s="113">
        <f>SUMIF(наличие!H:H,C65,наличие!D:D)</f>
        <v>22</v>
      </c>
      <c r="J65" s="32" t="s">
        <v>54</v>
      </c>
      <c r="K65" s="35">
        <v>0</v>
      </c>
      <c r="L65" s="35">
        <v>0</v>
      </c>
      <c r="M65" s="99">
        <v>0</v>
      </c>
      <c r="N65" s="99">
        <v>0</v>
      </c>
      <c r="O65" s="99">
        <v>0</v>
      </c>
      <c r="P65" s="99">
        <v>0</v>
      </c>
      <c r="Q65" s="99">
        <v>0</v>
      </c>
      <c r="R65" s="100">
        <f t="shared" si="218"/>
        <v>0</v>
      </c>
      <c r="S65" s="101">
        <f t="shared" si="219"/>
        <v>0</v>
      </c>
      <c r="T65" s="102">
        <f t="shared" si="38"/>
        <v>5.585</v>
      </c>
      <c r="U65" s="103">
        <f t="shared" si="220"/>
        <v>0</v>
      </c>
      <c r="V65" s="104">
        <f t="shared" si="221"/>
        <v>32.824999999999996</v>
      </c>
      <c r="W65" s="70">
        <f t="shared" si="285"/>
        <v>115</v>
      </c>
      <c r="X65" s="43">
        <f t="shared" si="286"/>
        <v>134.6</v>
      </c>
      <c r="Y65" s="11">
        <f t="shared" si="222"/>
        <v>10350</v>
      </c>
      <c r="Z65" s="6">
        <f t="shared" si="223"/>
        <v>2.5034272658035039</v>
      </c>
      <c r="AA65" s="26">
        <f t="shared" si="224"/>
        <v>63.2</v>
      </c>
      <c r="AB65" s="11" t="e">
        <f>ROUND(AA65*#REF!,-1)</f>
        <v>#REF!</v>
      </c>
      <c r="AC65" s="7">
        <f t="shared" si="225"/>
        <v>0.92536176694592565</v>
      </c>
      <c r="AD65" s="27">
        <f t="shared" si="226"/>
        <v>47.4</v>
      </c>
      <c r="AE65" s="11" t="e">
        <f>ROUND(AD65*#REF!,-1)</f>
        <v>#REF!</v>
      </c>
      <c r="AF65" s="19">
        <f t="shared" si="227"/>
        <v>0.44402132520944415</v>
      </c>
      <c r="AG65" s="57"/>
      <c r="AH65" s="82" t="s">
        <v>54</v>
      </c>
      <c r="AI65" s="83">
        <f t="shared" si="287"/>
        <v>0</v>
      </c>
      <c r="AJ65" s="83">
        <f t="shared" si="287"/>
        <v>0</v>
      </c>
      <c r="AK65" s="83">
        <f t="shared" si="287"/>
        <v>0</v>
      </c>
      <c r="AL65" s="83">
        <f t="shared" si="287"/>
        <v>0</v>
      </c>
      <c r="AM65" s="83">
        <f t="shared" si="287"/>
        <v>0</v>
      </c>
      <c r="AN65" s="83">
        <f t="shared" si="287"/>
        <v>0</v>
      </c>
      <c r="AO65" s="83">
        <f t="shared" si="287"/>
        <v>0</v>
      </c>
      <c r="AP65" s="89">
        <f t="shared" si="229"/>
        <v>0</v>
      </c>
      <c r="AQ65" s="86">
        <f t="shared" si="230"/>
        <v>0</v>
      </c>
      <c r="AR65" s="64" t="s">
        <v>54</v>
      </c>
      <c r="AS65" s="65">
        <v>0</v>
      </c>
      <c r="AT65" s="65">
        <v>0</v>
      </c>
      <c r="AU65" s="65">
        <v>0</v>
      </c>
      <c r="AV65" s="65">
        <v>0</v>
      </c>
      <c r="AW65" s="65">
        <v>0</v>
      </c>
      <c r="AX65" s="65">
        <v>0</v>
      </c>
      <c r="AY65" s="65">
        <v>0</v>
      </c>
      <c r="AZ65" s="61">
        <f t="shared" si="272"/>
        <v>0</v>
      </c>
      <c r="BA65" s="9">
        <f t="shared" si="273"/>
        <v>0</v>
      </c>
      <c r="BB65" s="9">
        <f t="shared" si="274"/>
        <v>0</v>
      </c>
      <c r="BC65" s="68" t="s">
        <v>54</v>
      </c>
      <c r="BD65" s="69">
        <v>0</v>
      </c>
      <c r="BE65" s="69">
        <v>0</v>
      </c>
      <c r="BF65" s="69">
        <v>0</v>
      </c>
      <c r="BG65" s="69">
        <v>0</v>
      </c>
      <c r="BH65" s="69">
        <v>0</v>
      </c>
      <c r="BI65" s="69">
        <v>0</v>
      </c>
      <c r="BJ65" s="69">
        <v>0</v>
      </c>
      <c r="BK65" s="61">
        <f t="shared" si="275"/>
        <v>0</v>
      </c>
      <c r="BL65" s="9">
        <f t="shared" si="276"/>
        <v>0</v>
      </c>
      <c r="BM65" s="9">
        <f t="shared" si="277"/>
        <v>0</v>
      </c>
      <c r="BN65" s="78" t="s">
        <v>54</v>
      </c>
      <c r="BO65" s="79">
        <v>0</v>
      </c>
      <c r="BP65" s="79">
        <v>0</v>
      </c>
      <c r="BQ65" s="79">
        <v>0</v>
      </c>
      <c r="BR65" s="79">
        <v>0</v>
      </c>
      <c r="BS65" s="79">
        <v>0</v>
      </c>
      <c r="BT65" s="79">
        <v>0</v>
      </c>
      <c r="BU65" s="79">
        <v>0</v>
      </c>
      <c r="BV65" s="61">
        <f t="shared" si="278"/>
        <v>0</v>
      </c>
      <c r="BW65" s="9">
        <f t="shared" si="279"/>
        <v>0</v>
      </c>
      <c r="BX65" s="9">
        <f t="shared" si="280"/>
        <v>0</v>
      </c>
      <c r="BY65" s="8">
        <v>0</v>
      </c>
      <c r="BZ65" s="9">
        <f t="shared" si="281"/>
        <v>0</v>
      </c>
      <c r="CA65" s="9">
        <f t="shared" si="282"/>
        <v>0</v>
      </c>
      <c r="CB65" s="8">
        <v>0</v>
      </c>
      <c r="CC65" s="9">
        <f t="shared" si="283"/>
        <v>0</v>
      </c>
      <c r="CD65" s="9">
        <f t="shared" si="284"/>
        <v>0</v>
      </c>
      <c r="CE65" s="10">
        <v>1</v>
      </c>
    </row>
    <row r="66" spans="1:83" s="10" customFormat="1" ht="58.5" customHeight="1">
      <c r="A66" s="10" t="s">
        <v>66</v>
      </c>
      <c r="B66" s="33"/>
      <c r="C66" s="130" t="s">
        <v>443</v>
      </c>
      <c r="D66" s="20" t="s">
        <v>2201</v>
      </c>
      <c r="E66" s="20" t="s">
        <v>1669</v>
      </c>
      <c r="F66" s="20" t="s">
        <v>1668</v>
      </c>
      <c r="G66" s="96">
        <f t="shared" si="249"/>
        <v>27.24</v>
      </c>
      <c r="H66" s="110">
        <f>SUMIF(цены!A:A,C66,цены!B:B)</f>
        <v>41.9</v>
      </c>
      <c r="I66" s="113">
        <f>SUMIF(наличие!H:H,C66,наличие!D:D)</f>
        <v>22</v>
      </c>
      <c r="J66" s="32" t="s">
        <v>54</v>
      </c>
      <c r="K66" s="35">
        <v>0</v>
      </c>
      <c r="L66" s="35">
        <v>0</v>
      </c>
      <c r="M66" s="99">
        <v>0</v>
      </c>
      <c r="N66" s="99">
        <v>0</v>
      </c>
      <c r="O66" s="99">
        <v>0</v>
      </c>
      <c r="P66" s="99">
        <v>0</v>
      </c>
      <c r="Q66" s="99">
        <v>0</v>
      </c>
      <c r="R66" s="100">
        <f t="shared" si="218"/>
        <v>0</v>
      </c>
      <c r="S66" s="101">
        <f t="shared" si="219"/>
        <v>0</v>
      </c>
      <c r="T66" s="102">
        <f t="shared" si="38"/>
        <v>5.585</v>
      </c>
      <c r="U66" s="103">
        <f t="shared" si="220"/>
        <v>0</v>
      </c>
      <c r="V66" s="104">
        <f t="shared" si="221"/>
        <v>32.824999999999996</v>
      </c>
      <c r="W66" s="70">
        <f t="shared" si="285"/>
        <v>115</v>
      </c>
      <c r="X66" s="43">
        <f t="shared" si="286"/>
        <v>134.6</v>
      </c>
      <c r="Y66" s="11">
        <f t="shared" si="222"/>
        <v>10350</v>
      </c>
      <c r="Z66" s="6">
        <f t="shared" si="223"/>
        <v>2.5034272658035039</v>
      </c>
      <c r="AA66" s="26">
        <f t="shared" si="224"/>
        <v>63.2</v>
      </c>
      <c r="AB66" s="11" t="e">
        <f>ROUND(AA66*#REF!,-1)</f>
        <v>#REF!</v>
      </c>
      <c r="AC66" s="7">
        <f t="shared" si="225"/>
        <v>0.92536176694592565</v>
      </c>
      <c r="AD66" s="27">
        <f t="shared" si="226"/>
        <v>47.4</v>
      </c>
      <c r="AE66" s="11" t="e">
        <f>ROUND(AD66*#REF!,-1)</f>
        <v>#REF!</v>
      </c>
      <c r="AF66" s="19">
        <f t="shared" si="227"/>
        <v>0.44402132520944415</v>
      </c>
      <c r="AG66" s="57"/>
      <c r="AH66" s="82" t="s">
        <v>54</v>
      </c>
      <c r="AI66" s="83">
        <f t="shared" si="287"/>
        <v>0</v>
      </c>
      <c r="AJ66" s="83">
        <f t="shared" si="287"/>
        <v>0</v>
      </c>
      <c r="AK66" s="83">
        <f t="shared" si="287"/>
        <v>0</v>
      </c>
      <c r="AL66" s="83">
        <f t="shared" si="287"/>
        <v>0</v>
      </c>
      <c r="AM66" s="83">
        <f t="shared" si="287"/>
        <v>0</v>
      </c>
      <c r="AN66" s="83">
        <f t="shared" si="287"/>
        <v>0</v>
      </c>
      <c r="AO66" s="83">
        <f t="shared" si="287"/>
        <v>0</v>
      </c>
      <c r="AP66" s="89">
        <f t="shared" si="229"/>
        <v>0</v>
      </c>
      <c r="AQ66" s="86">
        <f t="shared" si="230"/>
        <v>0</v>
      </c>
      <c r="AR66" s="64" t="s">
        <v>54</v>
      </c>
      <c r="AS66" s="65">
        <v>0</v>
      </c>
      <c r="AT66" s="65">
        <v>0</v>
      </c>
      <c r="AU66" s="65">
        <v>0</v>
      </c>
      <c r="AV66" s="65">
        <v>0</v>
      </c>
      <c r="AW66" s="65">
        <v>0</v>
      </c>
      <c r="AX66" s="65">
        <v>0</v>
      </c>
      <c r="AY66" s="65">
        <v>0</v>
      </c>
      <c r="AZ66" s="61">
        <f t="shared" si="272"/>
        <v>0</v>
      </c>
      <c r="BA66" s="9">
        <f t="shared" si="273"/>
        <v>0</v>
      </c>
      <c r="BB66" s="9">
        <f t="shared" si="274"/>
        <v>0</v>
      </c>
      <c r="BC66" s="68" t="s">
        <v>54</v>
      </c>
      <c r="BD66" s="69">
        <v>0</v>
      </c>
      <c r="BE66" s="69">
        <v>0</v>
      </c>
      <c r="BF66" s="69">
        <v>0</v>
      </c>
      <c r="BG66" s="69">
        <v>0</v>
      </c>
      <c r="BH66" s="69">
        <v>0</v>
      </c>
      <c r="BI66" s="69">
        <v>0</v>
      </c>
      <c r="BJ66" s="69">
        <v>0</v>
      </c>
      <c r="BK66" s="61">
        <f t="shared" si="275"/>
        <v>0</v>
      </c>
      <c r="BL66" s="9">
        <f t="shared" si="276"/>
        <v>0</v>
      </c>
      <c r="BM66" s="9">
        <f t="shared" si="277"/>
        <v>0</v>
      </c>
      <c r="BN66" s="78" t="s">
        <v>54</v>
      </c>
      <c r="BO66" s="79">
        <v>0</v>
      </c>
      <c r="BP66" s="79">
        <v>0</v>
      </c>
      <c r="BQ66" s="79">
        <v>0</v>
      </c>
      <c r="BR66" s="79">
        <v>0</v>
      </c>
      <c r="BS66" s="79">
        <v>0</v>
      </c>
      <c r="BT66" s="79">
        <v>0</v>
      </c>
      <c r="BU66" s="79">
        <v>0</v>
      </c>
      <c r="BV66" s="61">
        <f t="shared" si="278"/>
        <v>0</v>
      </c>
      <c r="BW66" s="9">
        <f t="shared" si="279"/>
        <v>0</v>
      </c>
      <c r="BX66" s="9">
        <f t="shared" si="280"/>
        <v>0</v>
      </c>
      <c r="BY66" s="8">
        <v>0</v>
      </c>
      <c r="BZ66" s="9">
        <f t="shared" si="281"/>
        <v>0</v>
      </c>
      <c r="CA66" s="9">
        <f t="shared" si="282"/>
        <v>0</v>
      </c>
      <c r="CB66" s="8">
        <v>0</v>
      </c>
      <c r="CC66" s="9">
        <f t="shared" si="283"/>
        <v>0</v>
      </c>
      <c r="CD66" s="9">
        <f t="shared" si="284"/>
        <v>0</v>
      </c>
      <c r="CE66" s="10">
        <v>1</v>
      </c>
    </row>
    <row r="67" spans="1:83" s="10" customFormat="1" ht="58.5" customHeight="1">
      <c r="A67" s="10" t="s">
        <v>66</v>
      </c>
      <c r="B67" s="33"/>
      <c r="C67" s="130" t="s">
        <v>463</v>
      </c>
      <c r="D67" s="20" t="s">
        <v>2193</v>
      </c>
      <c r="E67" s="20" t="s">
        <v>1669</v>
      </c>
      <c r="F67" s="95" t="s">
        <v>1668</v>
      </c>
      <c r="G67" s="96">
        <f t="shared" si="249"/>
        <v>26.59</v>
      </c>
      <c r="H67" s="97">
        <f>SUMIF(цены!A:A,C67,цены!B:B)</f>
        <v>40.9</v>
      </c>
      <c r="I67" s="113">
        <f>SUMIF(наличие!H:H,C67,наличие!D:D)</f>
        <v>29</v>
      </c>
      <c r="J67" s="32" t="s">
        <v>54</v>
      </c>
      <c r="K67" s="35">
        <v>0</v>
      </c>
      <c r="L67" s="35">
        <v>0</v>
      </c>
      <c r="M67" s="99">
        <v>6</v>
      </c>
      <c r="N67" s="99">
        <v>9</v>
      </c>
      <c r="O67" s="99">
        <v>9</v>
      </c>
      <c r="P67" s="99">
        <v>9</v>
      </c>
      <c r="Q67" s="99">
        <v>6</v>
      </c>
      <c r="R67" s="100">
        <f t="shared" ref="R67" si="288">SUM(J67:Q67)</f>
        <v>39</v>
      </c>
      <c r="S67" s="101">
        <f t="shared" ref="S67" si="289">G67*R67</f>
        <v>1037.01</v>
      </c>
      <c r="T67" s="102">
        <f t="shared" ref="T67" si="290">1.5+ROUND(G67*0.3,2)/2</f>
        <v>5.49</v>
      </c>
      <c r="U67" s="103">
        <f t="shared" ref="U67" si="291">R67*T67</f>
        <v>214.11</v>
      </c>
      <c r="V67" s="104">
        <f t="shared" ref="V67" si="292">G67+T67</f>
        <v>32.08</v>
      </c>
      <c r="W67" s="70">
        <f t="shared" ref="W67" si="293">ROUND(V67*3.5,0)</f>
        <v>112</v>
      </c>
      <c r="X67" s="43">
        <f t="shared" ref="X67" si="294">ROUND(V67*4.1,1)</f>
        <v>131.5</v>
      </c>
      <c r="Y67" s="11">
        <f t="shared" ref="Y67" si="295">ROUND(W67*$Y$2,-1)</f>
        <v>10080</v>
      </c>
      <c r="Z67" s="6">
        <f t="shared" ref="Z67" si="296">(W67-V67)/V67</f>
        <v>2.491271820448878</v>
      </c>
      <c r="AA67" s="26">
        <f t="shared" ref="AA67" si="297">ROUND(W67/1.82,1)</f>
        <v>61.5</v>
      </c>
      <c r="AB67" s="11" t="e">
        <f>ROUND(AA67*#REF!,-1)</f>
        <v>#REF!</v>
      </c>
      <c r="AC67" s="7">
        <f t="shared" ref="AC67" si="298">(AA67-V67)/V67</f>
        <v>0.91708229426433929</v>
      </c>
      <c r="AD67" s="27">
        <f t="shared" ref="AD67" si="299">ROUND(AA67*0.75,1)</f>
        <v>46.1</v>
      </c>
      <c r="AE67" s="11" t="e">
        <f>ROUND(AD67*#REF!,-1)</f>
        <v>#REF!</v>
      </c>
      <c r="AF67" s="19">
        <f t="shared" ref="AF67" si="300">(AD67-V67)/V67</f>
        <v>0.43703241895261857</v>
      </c>
      <c r="AG67" s="57"/>
      <c r="AH67" s="82" t="s">
        <v>54</v>
      </c>
      <c r="AI67" s="83">
        <f t="shared" ref="AI67" si="301">K67-AS67-BD67-BO67</f>
        <v>0</v>
      </c>
      <c r="AJ67" s="83">
        <f t="shared" ref="AJ67" si="302">L67-AT67-BE67-BP67</f>
        <v>0</v>
      </c>
      <c r="AK67" s="83">
        <f t="shared" ref="AK67" si="303">M67-AU67-BF67-BQ67</f>
        <v>2</v>
      </c>
      <c r="AL67" s="83">
        <f t="shared" ref="AL67" si="304">N67-AV67-BG67-BR67</f>
        <v>2</v>
      </c>
      <c r="AM67" s="83">
        <f t="shared" ref="AM67" si="305">O67-AW67-BH67-BS67</f>
        <v>3</v>
      </c>
      <c r="AN67" s="83">
        <f t="shared" ref="AN67" si="306">P67-AX67-BI67-BT67</f>
        <v>2</v>
      </c>
      <c r="AO67" s="83">
        <f t="shared" ref="AO67" si="307">Q67-AY67-BJ67-BU67</f>
        <v>2</v>
      </c>
      <c r="AP67" s="89">
        <f t="shared" ref="AP67" si="308">SUM(AH67:AO67)</f>
        <v>11</v>
      </c>
      <c r="AQ67" s="86">
        <f t="shared" ref="AQ67" si="309">AP67*G67</f>
        <v>292.49</v>
      </c>
      <c r="AR67" s="64" t="s">
        <v>54</v>
      </c>
      <c r="AS67" s="65">
        <v>0</v>
      </c>
      <c r="AT67" s="65">
        <v>0</v>
      </c>
      <c r="AU67" s="65">
        <v>2</v>
      </c>
      <c r="AV67" s="65">
        <v>4</v>
      </c>
      <c r="AW67" s="65">
        <v>2</v>
      </c>
      <c r="AX67" s="65">
        <v>4</v>
      </c>
      <c r="AY67" s="65">
        <v>2</v>
      </c>
      <c r="AZ67" s="61">
        <f t="shared" ref="AZ67" si="310">SUM(AR67:AY67)</f>
        <v>14</v>
      </c>
      <c r="BA67" s="9">
        <f t="shared" ref="BA67" si="311">AZ67*AA67*0.75*0.95</f>
        <v>613.46249999999998</v>
      </c>
      <c r="BB67" s="9">
        <f t="shared" ref="BB67" si="312">AZ67*G67</f>
        <v>372.26</v>
      </c>
      <c r="BC67" s="68" t="s">
        <v>54</v>
      </c>
      <c r="BD67" s="69">
        <v>0</v>
      </c>
      <c r="BE67" s="69">
        <v>0</v>
      </c>
      <c r="BF67" s="69">
        <v>1</v>
      </c>
      <c r="BG67" s="69">
        <v>1</v>
      </c>
      <c r="BH67" s="69">
        <v>2</v>
      </c>
      <c r="BI67" s="69">
        <v>1</v>
      </c>
      <c r="BJ67" s="69">
        <v>1</v>
      </c>
      <c r="BK67" s="61">
        <f t="shared" ref="BK67" si="313">SUM(BC67:BJ67)</f>
        <v>6</v>
      </c>
      <c r="BL67" s="9">
        <f t="shared" ref="BL67" si="314">BK67*W67*0.4227</f>
        <v>284.05439999999999</v>
      </c>
      <c r="BM67" s="9">
        <f t="shared" ref="BM67" si="315">BK67*G67</f>
        <v>159.54</v>
      </c>
      <c r="BN67" s="78" t="s">
        <v>54</v>
      </c>
      <c r="BO67" s="79">
        <v>0</v>
      </c>
      <c r="BP67" s="79">
        <v>0</v>
      </c>
      <c r="BQ67" s="79">
        <v>1</v>
      </c>
      <c r="BR67" s="79">
        <v>2</v>
      </c>
      <c r="BS67" s="79">
        <v>2</v>
      </c>
      <c r="BT67" s="79">
        <v>2</v>
      </c>
      <c r="BU67" s="79">
        <v>1</v>
      </c>
      <c r="BV67" s="61">
        <f t="shared" si="278"/>
        <v>8</v>
      </c>
      <c r="BW67" s="9">
        <f t="shared" si="279"/>
        <v>555.52</v>
      </c>
      <c r="BX67" s="9">
        <f t="shared" si="280"/>
        <v>212.72</v>
      </c>
      <c r="BY67" s="8">
        <v>0</v>
      </c>
      <c r="BZ67" s="9">
        <f t="shared" si="281"/>
        <v>0</v>
      </c>
      <c r="CA67" s="9">
        <f t="shared" si="282"/>
        <v>0</v>
      </c>
      <c r="CB67" s="8">
        <v>0</v>
      </c>
      <c r="CC67" s="9">
        <f t="shared" si="283"/>
        <v>0</v>
      </c>
      <c r="CD67" s="9">
        <f t="shared" si="284"/>
        <v>0</v>
      </c>
      <c r="CE67" s="10">
        <v>1</v>
      </c>
    </row>
    <row r="68" spans="1:83" s="10" customFormat="1" ht="58.5" customHeight="1">
      <c r="A68" s="10" t="s">
        <v>66</v>
      </c>
      <c r="B68" s="33"/>
      <c r="C68" s="130" t="s">
        <v>463</v>
      </c>
      <c r="D68" s="20" t="s">
        <v>2185</v>
      </c>
      <c r="E68" s="20" t="s">
        <v>1669</v>
      </c>
      <c r="F68" s="95" t="s">
        <v>1668</v>
      </c>
      <c r="G68" s="96">
        <f t="shared" si="249"/>
        <v>26.59</v>
      </c>
      <c r="H68" s="97">
        <f>SUMIF(цены!A:A,C68,цены!B:B)</f>
        <v>40.9</v>
      </c>
      <c r="I68" s="113">
        <f>SUMIF(наличие!H:H,C68,наличие!D:D)</f>
        <v>29</v>
      </c>
      <c r="J68" s="32" t="s">
        <v>54</v>
      </c>
      <c r="K68" s="35">
        <v>0</v>
      </c>
      <c r="L68" s="35">
        <v>0</v>
      </c>
      <c r="M68" s="35">
        <v>0</v>
      </c>
      <c r="N68" s="35">
        <v>0</v>
      </c>
      <c r="O68" s="35">
        <v>0</v>
      </c>
      <c r="P68" s="35">
        <v>0</v>
      </c>
      <c r="Q68" s="35">
        <v>0</v>
      </c>
      <c r="R68" s="36">
        <f t="shared" ref="R68:R74" si="316">SUM(J68:Q68)</f>
        <v>0</v>
      </c>
      <c r="S68" s="92">
        <f t="shared" ref="S68:S74" si="317">G68*R68</f>
        <v>0</v>
      </c>
      <c r="T68" s="42">
        <f t="shared" ref="T68:T131" si="318">1.5+ROUND(G68*0.3,2)/2</f>
        <v>5.49</v>
      </c>
      <c r="U68" s="24">
        <f t="shared" si="220"/>
        <v>0</v>
      </c>
      <c r="V68" s="25">
        <f t="shared" ref="V68:V74" si="319">G68+T68</f>
        <v>32.08</v>
      </c>
      <c r="W68" s="70">
        <f t="shared" si="285"/>
        <v>112</v>
      </c>
      <c r="X68" s="43">
        <f t="shared" si="286"/>
        <v>131.5</v>
      </c>
      <c r="Y68" s="11">
        <f t="shared" si="222"/>
        <v>10080</v>
      </c>
      <c r="Z68" s="6">
        <f t="shared" si="223"/>
        <v>2.491271820448878</v>
      </c>
      <c r="AA68" s="26">
        <f t="shared" si="224"/>
        <v>61.5</v>
      </c>
      <c r="AB68" s="11" t="e">
        <f>ROUND(AA68*#REF!,-1)</f>
        <v>#REF!</v>
      </c>
      <c r="AC68" s="7">
        <f t="shared" si="225"/>
        <v>0.91708229426433929</v>
      </c>
      <c r="AD68" s="27">
        <f t="shared" si="226"/>
        <v>46.1</v>
      </c>
      <c r="AE68" s="11" t="e">
        <f>ROUND(AD68*#REF!,-1)</f>
        <v>#REF!</v>
      </c>
      <c r="AF68" s="19">
        <f t="shared" si="227"/>
        <v>0.43703241895261857</v>
      </c>
      <c r="AG68" s="57"/>
      <c r="AH68" s="82" t="s">
        <v>54</v>
      </c>
      <c r="AI68" s="83">
        <f t="shared" ref="AI68:AO71" si="320">K68-AS68-BD68-BO68</f>
        <v>0</v>
      </c>
      <c r="AJ68" s="83">
        <f t="shared" si="320"/>
        <v>0</v>
      </c>
      <c r="AK68" s="83">
        <f t="shared" si="320"/>
        <v>0</v>
      </c>
      <c r="AL68" s="83">
        <f t="shared" si="320"/>
        <v>0</v>
      </c>
      <c r="AM68" s="83">
        <f t="shared" si="320"/>
        <v>0</v>
      </c>
      <c r="AN68" s="83">
        <f t="shared" si="320"/>
        <v>0</v>
      </c>
      <c r="AO68" s="83">
        <f t="shared" si="320"/>
        <v>0</v>
      </c>
      <c r="AP68" s="89">
        <f t="shared" si="229"/>
        <v>0</v>
      </c>
      <c r="AQ68" s="86">
        <f t="shared" si="230"/>
        <v>0</v>
      </c>
      <c r="AR68" s="64" t="s">
        <v>54</v>
      </c>
      <c r="AS68" s="65">
        <v>0</v>
      </c>
      <c r="AT68" s="65">
        <v>0</v>
      </c>
      <c r="AU68" s="65">
        <v>0</v>
      </c>
      <c r="AV68" s="65">
        <v>0</v>
      </c>
      <c r="AW68" s="65">
        <v>0</v>
      </c>
      <c r="AX68" s="65">
        <v>0</v>
      </c>
      <c r="AY68" s="65">
        <v>0</v>
      </c>
      <c r="AZ68" s="61">
        <f t="shared" si="272"/>
        <v>0</v>
      </c>
      <c r="BA68" s="9">
        <f t="shared" si="273"/>
        <v>0</v>
      </c>
      <c r="BB68" s="9">
        <f t="shared" si="274"/>
        <v>0</v>
      </c>
      <c r="BC68" s="68" t="s">
        <v>54</v>
      </c>
      <c r="BD68" s="69">
        <v>0</v>
      </c>
      <c r="BE68" s="69">
        <v>0</v>
      </c>
      <c r="BF68" s="69">
        <v>0</v>
      </c>
      <c r="BG68" s="69">
        <v>0</v>
      </c>
      <c r="BH68" s="69">
        <v>0</v>
      </c>
      <c r="BI68" s="69">
        <v>0</v>
      </c>
      <c r="BJ68" s="69">
        <v>0</v>
      </c>
      <c r="BK68" s="61">
        <f t="shared" si="275"/>
        <v>0</v>
      </c>
      <c r="BL68" s="9">
        <f t="shared" si="276"/>
        <v>0</v>
      </c>
      <c r="BM68" s="9">
        <f t="shared" si="277"/>
        <v>0</v>
      </c>
      <c r="BN68" s="78" t="s">
        <v>54</v>
      </c>
      <c r="BO68" s="79">
        <v>0</v>
      </c>
      <c r="BP68" s="79">
        <v>0</v>
      </c>
      <c r="BQ68" s="79">
        <v>0</v>
      </c>
      <c r="BR68" s="79">
        <v>0</v>
      </c>
      <c r="BS68" s="79">
        <v>0</v>
      </c>
      <c r="BT68" s="79">
        <v>0</v>
      </c>
      <c r="BU68" s="79">
        <v>0</v>
      </c>
      <c r="BV68" s="61">
        <f t="shared" si="278"/>
        <v>0</v>
      </c>
      <c r="BW68" s="9">
        <f t="shared" si="279"/>
        <v>0</v>
      </c>
      <c r="BX68" s="9">
        <f t="shared" si="280"/>
        <v>0</v>
      </c>
      <c r="BY68" s="8">
        <v>0</v>
      </c>
      <c r="BZ68" s="9">
        <f t="shared" si="281"/>
        <v>0</v>
      </c>
      <c r="CA68" s="9">
        <f t="shared" si="282"/>
        <v>0</v>
      </c>
      <c r="CB68" s="8">
        <v>0</v>
      </c>
      <c r="CC68" s="9">
        <f t="shared" si="283"/>
        <v>0</v>
      </c>
      <c r="CD68" s="9">
        <f t="shared" si="284"/>
        <v>0</v>
      </c>
      <c r="CE68" s="10">
        <v>1</v>
      </c>
    </row>
    <row r="69" spans="1:83" s="10" customFormat="1" ht="58.5" customHeight="1">
      <c r="A69" s="10" t="s">
        <v>66</v>
      </c>
      <c r="B69" s="33"/>
      <c r="C69" s="130" t="s">
        <v>463</v>
      </c>
      <c r="D69" s="20" t="s">
        <v>2191</v>
      </c>
      <c r="E69" s="20" t="s">
        <v>1669</v>
      </c>
      <c r="F69" s="95" t="s">
        <v>1668</v>
      </c>
      <c r="G69" s="96">
        <f t="shared" si="249"/>
        <v>26.59</v>
      </c>
      <c r="H69" s="97">
        <f>SUMIF(цены!A:A,C69,цены!B:B)</f>
        <v>40.9</v>
      </c>
      <c r="I69" s="113">
        <f>SUMIF(наличие!H:H,C69,наличие!D:D)</f>
        <v>29</v>
      </c>
      <c r="J69" s="32" t="s">
        <v>54</v>
      </c>
      <c r="K69" s="35">
        <v>0</v>
      </c>
      <c r="L69" s="35">
        <v>0</v>
      </c>
      <c r="M69" s="35">
        <v>0</v>
      </c>
      <c r="N69" s="35">
        <v>0</v>
      </c>
      <c r="O69" s="35">
        <v>0</v>
      </c>
      <c r="P69" s="35">
        <v>0</v>
      </c>
      <c r="Q69" s="35">
        <v>0</v>
      </c>
      <c r="R69" s="36">
        <f t="shared" si="316"/>
        <v>0</v>
      </c>
      <c r="S69" s="92">
        <f t="shared" si="317"/>
        <v>0</v>
      </c>
      <c r="T69" s="42">
        <f t="shared" si="318"/>
        <v>5.49</v>
      </c>
      <c r="U69" s="24">
        <f t="shared" si="220"/>
        <v>0</v>
      </c>
      <c r="V69" s="25">
        <f t="shared" si="319"/>
        <v>32.08</v>
      </c>
      <c r="W69" s="70">
        <f t="shared" si="285"/>
        <v>112</v>
      </c>
      <c r="X69" s="30">
        <f>ROUND(V69*3.3,1)</f>
        <v>105.9</v>
      </c>
      <c r="Y69" s="11">
        <f t="shared" si="222"/>
        <v>10080</v>
      </c>
      <c r="Z69" s="6">
        <f t="shared" si="223"/>
        <v>2.491271820448878</v>
      </c>
      <c r="AA69" s="26">
        <f t="shared" si="224"/>
        <v>61.5</v>
      </c>
      <c r="AB69" s="11" t="e">
        <f>ROUND(AA69*#REF!,-1)</f>
        <v>#REF!</v>
      </c>
      <c r="AC69" s="7">
        <f t="shared" si="225"/>
        <v>0.91708229426433929</v>
      </c>
      <c r="AD69" s="27">
        <f t="shared" si="226"/>
        <v>46.1</v>
      </c>
      <c r="AE69" s="11" t="e">
        <f>ROUND(AD69*#REF!,-1)</f>
        <v>#REF!</v>
      </c>
      <c r="AF69" s="19">
        <f t="shared" si="227"/>
        <v>0.43703241895261857</v>
      </c>
      <c r="AG69" s="57"/>
      <c r="AH69" s="82" t="s">
        <v>54</v>
      </c>
      <c r="AI69" s="83">
        <f t="shared" si="320"/>
        <v>0</v>
      </c>
      <c r="AJ69" s="83">
        <f t="shared" si="320"/>
        <v>0</v>
      </c>
      <c r="AK69" s="83">
        <f t="shared" si="320"/>
        <v>0</v>
      </c>
      <c r="AL69" s="83">
        <f t="shared" si="320"/>
        <v>0</v>
      </c>
      <c r="AM69" s="83">
        <f t="shared" si="320"/>
        <v>0</v>
      </c>
      <c r="AN69" s="83">
        <f t="shared" si="320"/>
        <v>0</v>
      </c>
      <c r="AO69" s="83">
        <f t="shared" si="320"/>
        <v>0</v>
      </c>
      <c r="AP69" s="89">
        <f t="shared" si="229"/>
        <v>0</v>
      </c>
      <c r="AQ69" s="86">
        <f t="shared" si="230"/>
        <v>0</v>
      </c>
      <c r="AR69" s="64" t="s">
        <v>54</v>
      </c>
      <c r="AS69" s="65">
        <v>0</v>
      </c>
      <c r="AT69" s="65">
        <v>0</v>
      </c>
      <c r="AU69" s="65">
        <v>0</v>
      </c>
      <c r="AV69" s="65">
        <v>0</v>
      </c>
      <c r="AW69" s="65">
        <v>0</v>
      </c>
      <c r="AX69" s="65">
        <v>0</v>
      </c>
      <c r="AY69" s="65">
        <v>0</v>
      </c>
      <c r="AZ69" s="61">
        <f t="shared" si="272"/>
        <v>0</v>
      </c>
      <c r="BA69" s="9">
        <f t="shared" si="273"/>
        <v>0</v>
      </c>
      <c r="BB69" s="9">
        <f t="shared" si="274"/>
        <v>0</v>
      </c>
      <c r="BC69" s="68" t="s">
        <v>54</v>
      </c>
      <c r="BD69" s="69">
        <v>0</v>
      </c>
      <c r="BE69" s="69">
        <v>0</v>
      </c>
      <c r="BF69" s="69">
        <v>0</v>
      </c>
      <c r="BG69" s="69">
        <v>0</v>
      </c>
      <c r="BH69" s="69">
        <v>0</v>
      </c>
      <c r="BI69" s="69">
        <v>0</v>
      </c>
      <c r="BJ69" s="69">
        <v>0</v>
      </c>
      <c r="BK69" s="61">
        <f t="shared" si="275"/>
        <v>0</v>
      </c>
      <c r="BL69" s="9">
        <f t="shared" si="276"/>
        <v>0</v>
      </c>
      <c r="BM69" s="9">
        <f t="shared" si="277"/>
        <v>0</v>
      </c>
      <c r="BN69" s="78" t="s">
        <v>54</v>
      </c>
      <c r="BO69" s="79">
        <v>0</v>
      </c>
      <c r="BP69" s="79">
        <v>0</v>
      </c>
      <c r="BQ69" s="79">
        <v>0</v>
      </c>
      <c r="BR69" s="79">
        <v>0</v>
      </c>
      <c r="BS69" s="79">
        <v>0</v>
      </c>
      <c r="BT69" s="79">
        <v>0</v>
      </c>
      <c r="BU69" s="79">
        <v>0</v>
      </c>
      <c r="BV69" s="61">
        <f t="shared" si="278"/>
        <v>0</v>
      </c>
      <c r="BW69" s="9">
        <f t="shared" si="279"/>
        <v>0</v>
      </c>
      <c r="BX69" s="9">
        <f t="shared" si="280"/>
        <v>0</v>
      </c>
      <c r="BY69" s="8">
        <v>0</v>
      </c>
      <c r="BZ69" s="9">
        <f t="shared" si="281"/>
        <v>0</v>
      </c>
      <c r="CA69" s="9">
        <f t="shared" si="282"/>
        <v>0</v>
      </c>
      <c r="CB69" s="8">
        <v>0</v>
      </c>
      <c r="CC69" s="9">
        <f t="shared" si="283"/>
        <v>0</v>
      </c>
      <c r="CD69" s="9">
        <f t="shared" si="284"/>
        <v>0</v>
      </c>
      <c r="CE69" s="10">
        <v>1</v>
      </c>
    </row>
    <row r="70" spans="1:83" s="10" customFormat="1" ht="58.5" customHeight="1">
      <c r="A70" s="10" t="s">
        <v>66</v>
      </c>
      <c r="B70" s="33"/>
      <c r="C70" s="130" t="s">
        <v>463</v>
      </c>
      <c r="D70" s="20" t="s">
        <v>2201</v>
      </c>
      <c r="E70" s="20" t="s">
        <v>1669</v>
      </c>
      <c r="F70" s="95" t="s">
        <v>1668</v>
      </c>
      <c r="G70" s="96">
        <f t="shared" si="249"/>
        <v>26.59</v>
      </c>
      <c r="H70" s="97">
        <f>SUMIF(цены!A:A,C70,цены!B:B)</f>
        <v>40.9</v>
      </c>
      <c r="I70" s="113">
        <f>SUMIF(наличие!H:H,C70,наличие!D:D)</f>
        <v>29</v>
      </c>
      <c r="J70" s="32" t="s">
        <v>54</v>
      </c>
      <c r="K70" s="35">
        <v>0</v>
      </c>
      <c r="L70" s="35">
        <v>0</v>
      </c>
      <c r="M70" s="35">
        <v>0</v>
      </c>
      <c r="N70" s="35">
        <v>0</v>
      </c>
      <c r="O70" s="35">
        <v>0</v>
      </c>
      <c r="P70" s="35">
        <v>0</v>
      </c>
      <c r="Q70" s="35">
        <v>0</v>
      </c>
      <c r="R70" s="36">
        <f t="shared" si="316"/>
        <v>0</v>
      </c>
      <c r="S70" s="92">
        <f t="shared" si="317"/>
        <v>0</v>
      </c>
      <c r="T70" s="42">
        <f t="shared" si="318"/>
        <v>5.49</v>
      </c>
      <c r="U70" s="24">
        <f t="shared" si="220"/>
        <v>0</v>
      </c>
      <c r="V70" s="25">
        <f t="shared" si="319"/>
        <v>32.08</v>
      </c>
      <c r="W70" s="70">
        <f t="shared" si="285"/>
        <v>112</v>
      </c>
      <c r="X70" s="43">
        <f>ROUND(V70*4.1,1)</f>
        <v>131.5</v>
      </c>
      <c r="Y70" s="11">
        <f t="shared" si="222"/>
        <v>10080</v>
      </c>
      <c r="Z70" s="6">
        <f t="shared" si="223"/>
        <v>2.491271820448878</v>
      </c>
      <c r="AA70" s="26">
        <f t="shared" si="224"/>
        <v>61.5</v>
      </c>
      <c r="AB70" s="11" t="e">
        <f>ROUND(AA70*#REF!,-1)</f>
        <v>#REF!</v>
      </c>
      <c r="AC70" s="7">
        <f t="shared" si="225"/>
        <v>0.91708229426433929</v>
      </c>
      <c r="AD70" s="27">
        <f t="shared" si="226"/>
        <v>46.1</v>
      </c>
      <c r="AE70" s="11" t="e">
        <f>ROUND(AD70*#REF!,-1)</f>
        <v>#REF!</v>
      </c>
      <c r="AF70" s="19">
        <f t="shared" si="227"/>
        <v>0.43703241895261857</v>
      </c>
      <c r="AG70" s="57"/>
      <c r="AH70" s="82" t="s">
        <v>54</v>
      </c>
      <c r="AI70" s="83">
        <f t="shared" si="320"/>
        <v>0</v>
      </c>
      <c r="AJ70" s="83">
        <f t="shared" si="320"/>
        <v>0</v>
      </c>
      <c r="AK70" s="83">
        <f t="shared" si="320"/>
        <v>0</v>
      </c>
      <c r="AL70" s="83">
        <f t="shared" si="320"/>
        <v>0</v>
      </c>
      <c r="AM70" s="83">
        <f t="shared" si="320"/>
        <v>0</v>
      </c>
      <c r="AN70" s="83">
        <f t="shared" si="320"/>
        <v>0</v>
      </c>
      <c r="AO70" s="83">
        <f t="shared" si="320"/>
        <v>0</v>
      </c>
      <c r="AP70" s="89">
        <f t="shared" si="229"/>
        <v>0</v>
      </c>
      <c r="AQ70" s="86">
        <f t="shared" si="230"/>
        <v>0</v>
      </c>
      <c r="AR70" s="64" t="s">
        <v>54</v>
      </c>
      <c r="AS70" s="65">
        <v>0</v>
      </c>
      <c r="AT70" s="65">
        <v>0</v>
      </c>
      <c r="AU70" s="65">
        <v>0</v>
      </c>
      <c r="AV70" s="65">
        <v>0</v>
      </c>
      <c r="AW70" s="65">
        <v>0</v>
      </c>
      <c r="AX70" s="65">
        <v>0</v>
      </c>
      <c r="AY70" s="65">
        <v>0</v>
      </c>
      <c r="AZ70" s="61">
        <f t="shared" si="272"/>
        <v>0</v>
      </c>
      <c r="BA70" s="9">
        <f t="shared" si="273"/>
        <v>0</v>
      </c>
      <c r="BB70" s="9">
        <f t="shared" si="274"/>
        <v>0</v>
      </c>
      <c r="BC70" s="68" t="s">
        <v>54</v>
      </c>
      <c r="BD70" s="69">
        <v>0</v>
      </c>
      <c r="BE70" s="69">
        <v>0</v>
      </c>
      <c r="BF70" s="69">
        <v>0</v>
      </c>
      <c r="BG70" s="69">
        <v>0</v>
      </c>
      <c r="BH70" s="69">
        <v>0</v>
      </c>
      <c r="BI70" s="69">
        <v>0</v>
      </c>
      <c r="BJ70" s="69">
        <v>0</v>
      </c>
      <c r="BK70" s="61">
        <f t="shared" si="275"/>
        <v>0</v>
      </c>
      <c r="BL70" s="9">
        <f t="shared" si="276"/>
        <v>0</v>
      </c>
      <c r="BM70" s="9">
        <f t="shared" si="277"/>
        <v>0</v>
      </c>
      <c r="BN70" s="78" t="s">
        <v>54</v>
      </c>
      <c r="BO70" s="79">
        <v>0</v>
      </c>
      <c r="BP70" s="79">
        <v>0</v>
      </c>
      <c r="BQ70" s="79">
        <v>0</v>
      </c>
      <c r="BR70" s="79">
        <v>0</v>
      </c>
      <c r="BS70" s="79">
        <v>0</v>
      </c>
      <c r="BT70" s="79">
        <v>0</v>
      </c>
      <c r="BU70" s="79">
        <v>0</v>
      </c>
      <c r="BV70" s="61">
        <f t="shared" si="278"/>
        <v>0</v>
      </c>
      <c r="BW70" s="9">
        <f t="shared" si="279"/>
        <v>0</v>
      </c>
      <c r="BX70" s="9">
        <f t="shared" si="280"/>
        <v>0</v>
      </c>
      <c r="BY70" s="8">
        <v>0</v>
      </c>
      <c r="BZ70" s="9">
        <f t="shared" si="281"/>
        <v>0</v>
      </c>
      <c r="CA70" s="9">
        <f t="shared" si="282"/>
        <v>0</v>
      </c>
      <c r="CB70" s="8">
        <v>0</v>
      </c>
      <c r="CC70" s="9">
        <f t="shared" si="283"/>
        <v>0</v>
      </c>
      <c r="CD70" s="9">
        <f t="shared" si="284"/>
        <v>0</v>
      </c>
      <c r="CE70" s="10">
        <v>1</v>
      </c>
    </row>
    <row r="71" spans="1:83" s="10" customFormat="1" ht="58.5" customHeight="1">
      <c r="A71" s="10" t="s">
        <v>66</v>
      </c>
      <c r="B71" s="33"/>
      <c r="C71" s="130" t="s">
        <v>447</v>
      </c>
      <c r="D71" s="20" t="s">
        <v>2193</v>
      </c>
      <c r="E71" s="20" t="s">
        <v>1669</v>
      </c>
      <c r="F71" s="95" t="s">
        <v>1668</v>
      </c>
      <c r="G71" s="96">
        <f t="shared" si="249"/>
        <v>27.24</v>
      </c>
      <c r="H71" s="97">
        <f>SUMIF(цены!A:A,C71,цены!B:B)</f>
        <v>41.9</v>
      </c>
      <c r="I71" s="113">
        <f>SUMIF(наличие!H:H,C71,наличие!D:D)</f>
        <v>49</v>
      </c>
      <c r="J71" s="32" t="s">
        <v>54</v>
      </c>
      <c r="K71" s="35">
        <v>0</v>
      </c>
      <c r="L71" s="35">
        <v>0</v>
      </c>
      <c r="M71" s="99">
        <v>7</v>
      </c>
      <c r="N71" s="99">
        <v>8</v>
      </c>
      <c r="O71" s="99">
        <v>8</v>
      </c>
      <c r="P71" s="99">
        <v>9</v>
      </c>
      <c r="Q71" s="99">
        <v>5</v>
      </c>
      <c r="R71" s="100">
        <f t="shared" ref="R71" si="321">SUM(J71:Q71)</f>
        <v>37</v>
      </c>
      <c r="S71" s="101">
        <f t="shared" si="317"/>
        <v>1007.88</v>
      </c>
      <c r="T71" s="102">
        <f t="shared" si="318"/>
        <v>5.585</v>
      </c>
      <c r="U71" s="103">
        <f t="shared" si="220"/>
        <v>206.64500000000001</v>
      </c>
      <c r="V71" s="104">
        <f t="shared" si="319"/>
        <v>32.824999999999996</v>
      </c>
      <c r="W71" s="70">
        <f t="shared" si="285"/>
        <v>115</v>
      </c>
      <c r="X71" s="43">
        <f t="shared" ref="X71" si="322">ROUND(V71*4.1,1)</f>
        <v>134.6</v>
      </c>
      <c r="Y71" s="11">
        <f t="shared" si="222"/>
        <v>10350</v>
      </c>
      <c r="Z71" s="6">
        <f t="shared" si="223"/>
        <v>2.5034272658035039</v>
      </c>
      <c r="AA71" s="26">
        <f t="shared" si="224"/>
        <v>63.2</v>
      </c>
      <c r="AB71" s="11" t="e">
        <f>ROUND(AA71*#REF!,-1)</f>
        <v>#REF!</v>
      </c>
      <c r="AC71" s="7">
        <f t="shared" si="225"/>
        <v>0.92536176694592565</v>
      </c>
      <c r="AD71" s="27">
        <f t="shared" si="226"/>
        <v>47.4</v>
      </c>
      <c r="AE71" s="11" t="e">
        <f>ROUND(AD71*#REF!,-1)</f>
        <v>#REF!</v>
      </c>
      <c r="AF71" s="19">
        <f t="shared" si="227"/>
        <v>0.44402132520944415</v>
      </c>
      <c r="AG71" s="57"/>
      <c r="AH71" s="82" t="s">
        <v>54</v>
      </c>
      <c r="AI71" s="83">
        <f t="shared" si="320"/>
        <v>0</v>
      </c>
      <c r="AJ71" s="83">
        <f>L71-AT71-BE71-BP71+1</f>
        <v>1</v>
      </c>
      <c r="AK71" s="83">
        <f>M71-AU71-BF71-BQ71+1</f>
        <v>4</v>
      </c>
      <c r="AL71" s="83">
        <f>N71-AV71-BG71-BR71+3</f>
        <v>4</v>
      </c>
      <c r="AM71" s="83">
        <f>O71-AW71-BH71-BS71+4</f>
        <v>6</v>
      </c>
      <c r="AN71" s="83">
        <f>P71-AX71-BI71-BT71+1</f>
        <v>3</v>
      </c>
      <c r="AO71" s="83">
        <f>Q71-AY71-BJ71-BU71+2</f>
        <v>3</v>
      </c>
      <c r="AP71" s="89">
        <f t="shared" si="229"/>
        <v>21</v>
      </c>
      <c r="AQ71" s="86">
        <f t="shared" si="230"/>
        <v>572.04</v>
      </c>
      <c r="AR71" s="64" t="s">
        <v>54</v>
      </c>
      <c r="AS71" s="65">
        <v>0</v>
      </c>
      <c r="AT71" s="65">
        <v>0</v>
      </c>
      <c r="AU71" s="65">
        <v>2</v>
      </c>
      <c r="AV71" s="65">
        <v>4</v>
      </c>
      <c r="AW71" s="65">
        <v>2</v>
      </c>
      <c r="AX71" s="65">
        <v>4</v>
      </c>
      <c r="AY71" s="65">
        <v>2</v>
      </c>
      <c r="AZ71" s="61">
        <f t="shared" si="272"/>
        <v>14</v>
      </c>
      <c r="BA71" s="9">
        <f t="shared" si="273"/>
        <v>630.41999999999996</v>
      </c>
      <c r="BB71" s="9">
        <f t="shared" si="274"/>
        <v>381.35999999999996</v>
      </c>
      <c r="BC71" s="68" t="s">
        <v>54</v>
      </c>
      <c r="BD71" s="69">
        <v>0</v>
      </c>
      <c r="BE71" s="69">
        <v>0</v>
      </c>
      <c r="BF71" s="69">
        <v>1</v>
      </c>
      <c r="BG71" s="69">
        <v>1</v>
      </c>
      <c r="BH71" s="69">
        <v>2</v>
      </c>
      <c r="BI71" s="69">
        <v>1</v>
      </c>
      <c r="BJ71" s="69">
        <v>1</v>
      </c>
      <c r="BK71" s="61">
        <f t="shared" si="275"/>
        <v>6</v>
      </c>
      <c r="BL71" s="9">
        <f t="shared" si="276"/>
        <v>291.66300000000001</v>
      </c>
      <c r="BM71" s="9">
        <f t="shared" si="277"/>
        <v>163.44</v>
      </c>
      <c r="BN71" s="78" t="s">
        <v>54</v>
      </c>
      <c r="BO71" s="79">
        <v>0</v>
      </c>
      <c r="BP71" s="79">
        <v>0</v>
      </c>
      <c r="BQ71" s="79">
        <v>1</v>
      </c>
      <c r="BR71" s="79">
        <v>2</v>
      </c>
      <c r="BS71" s="79">
        <v>2</v>
      </c>
      <c r="BT71" s="79">
        <v>2</v>
      </c>
      <c r="BU71" s="79">
        <v>1</v>
      </c>
      <c r="BV71" s="61">
        <f t="shared" ref="BV71" si="323">SUM(BN71:BU71)</f>
        <v>8</v>
      </c>
      <c r="BW71" s="9">
        <f t="shared" ref="BW71" si="324">BV71*W71*0.62</f>
        <v>570.4</v>
      </c>
      <c r="BX71" s="9">
        <f t="shared" ref="BX71" si="325">BV71*G71</f>
        <v>217.92</v>
      </c>
      <c r="BY71" s="8">
        <v>0</v>
      </c>
      <c r="BZ71" s="9">
        <f t="shared" si="281"/>
        <v>0</v>
      </c>
      <c r="CA71" s="9">
        <f t="shared" si="282"/>
        <v>0</v>
      </c>
      <c r="CB71" s="8">
        <v>0</v>
      </c>
      <c r="CC71" s="9">
        <f t="shared" si="283"/>
        <v>0</v>
      </c>
      <c r="CD71" s="9">
        <f t="shared" si="284"/>
        <v>0</v>
      </c>
      <c r="CE71" s="10">
        <v>1</v>
      </c>
    </row>
    <row r="72" spans="1:83" s="10" customFormat="1" ht="58.5" customHeight="1">
      <c r="A72" s="10" t="s">
        <v>66</v>
      </c>
      <c r="B72" s="33"/>
      <c r="C72" s="130" t="s">
        <v>447</v>
      </c>
      <c r="D72" s="20" t="s">
        <v>2185</v>
      </c>
      <c r="E72" s="20" t="s">
        <v>1669</v>
      </c>
      <c r="F72" s="95" t="s">
        <v>1668</v>
      </c>
      <c r="G72" s="96">
        <f t="shared" si="249"/>
        <v>27.24</v>
      </c>
      <c r="H72" s="97">
        <f>SUMIF(цены!A:A,C72,цены!B:B)</f>
        <v>41.9</v>
      </c>
      <c r="I72" s="113">
        <f>SUMIF(наличие!H:H,C72,наличие!D:D)</f>
        <v>49</v>
      </c>
      <c r="J72" s="32" t="s">
        <v>54</v>
      </c>
      <c r="K72" s="35">
        <v>0</v>
      </c>
      <c r="L72" s="35">
        <v>0</v>
      </c>
      <c r="M72" s="35">
        <v>0</v>
      </c>
      <c r="N72" s="35">
        <v>0</v>
      </c>
      <c r="O72" s="35">
        <v>0</v>
      </c>
      <c r="P72" s="35">
        <v>0</v>
      </c>
      <c r="Q72" s="35">
        <v>0</v>
      </c>
      <c r="R72" s="36">
        <f t="shared" si="316"/>
        <v>0</v>
      </c>
      <c r="S72" s="92">
        <f t="shared" si="317"/>
        <v>0</v>
      </c>
      <c r="T72" s="42">
        <f t="shared" si="318"/>
        <v>5.585</v>
      </c>
      <c r="U72" s="24">
        <f t="shared" si="220"/>
        <v>0</v>
      </c>
      <c r="V72" s="25">
        <f t="shared" si="319"/>
        <v>32.824999999999996</v>
      </c>
      <c r="W72" s="70">
        <f t="shared" si="285"/>
        <v>115</v>
      </c>
      <c r="X72" s="30">
        <f>ROUND(V72*3.3,1)</f>
        <v>108.3</v>
      </c>
      <c r="Y72" s="11">
        <f t="shared" si="222"/>
        <v>10350</v>
      </c>
      <c r="Z72" s="6">
        <f t="shared" si="223"/>
        <v>2.5034272658035039</v>
      </c>
      <c r="AA72" s="26">
        <f t="shared" si="224"/>
        <v>63.2</v>
      </c>
      <c r="AB72" s="11" t="e">
        <f>ROUND(AA72*#REF!,-1)</f>
        <v>#REF!</v>
      </c>
      <c r="AC72" s="7">
        <f t="shared" si="225"/>
        <v>0.92536176694592565</v>
      </c>
      <c r="AD72" s="27">
        <f t="shared" si="226"/>
        <v>47.4</v>
      </c>
      <c r="AE72" s="11" t="e">
        <f>ROUND(AD72*#REF!,-1)</f>
        <v>#REF!</v>
      </c>
      <c r="AF72" s="19">
        <f t="shared" si="227"/>
        <v>0.44402132520944415</v>
      </c>
      <c r="AG72" s="57"/>
      <c r="AH72" s="82" t="s">
        <v>54</v>
      </c>
      <c r="AI72" s="83">
        <f t="shared" ref="AI72:AO77" si="326">K72-AS72-BD72-BO72</f>
        <v>0</v>
      </c>
      <c r="AJ72" s="83">
        <f t="shared" si="326"/>
        <v>0</v>
      </c>
      <c r="AK72" s="83">
        <f t="shared" si="326"/>
        <v>0</v>
      </c>
      <c r="AL72" s="83">
        <f t="shared" si="326"/>
        <v>0</v>
      </c>
      <c r="AM72" s="83">
        <f t="shared" si="326"/>
        <v>0</v>
      </c>
      <c r="AN72" s="83">
        <f t="shared" si="326"/>
        <v>0</v>
      </c>
      <c r="AO72" s="83">
        <f t="shared" si="326"/>
        <v>0</v>
      </c>
      <c r="AP72" s="89">
        <f t="shared" si="229"/>
        <v>0</v>
      </c>
      <c r="AQ72" s="86">
        <f t="shared" si="230"/>
        <v>0</v>
      </c>
      <c r="AR72" s="64" t="s">
        <v>54</v>
      </c>
      <c r="AS72" s="65">
        <v>0</v>
      </c>
      <c r="AT72" s="65">
        <v>0</v>
      </c>
      <c r="AU72" s="65">
        <v>0</v>
      </c>
      <c r="AV72" s="65">
        <v>0</v>
      </c>
      <c r="AW72" s="65">
        <v>0</v>
      </c>
      <c r="AX72" s="65">
        <v>0</v>
      </c>
      <c r="AY72" s="65">
        <v>0</v>
      </c>
      <c r="AZ72" s="61">
        <f t="shared" si="272"/>
        <v>0</v>
      </c>
      <c r="BA72" s="9">
        <f t="shared" si="273"/>
        <v>0</v>
      </c>
      <c r="BB72" s="9">
        <f t="shared" si="274"/>
        <v>0</v>
      </c>
      <c r="BC72" s="68" t="s">
        <v>54</v>
      </c>
      <c r="BD72" s="69">
        <v>0</v>
      </c>
      <c r="BE72" s="69">
        <v>0</v>
      </c>
      <c r="BF72" s="69">
        <v>0</v>
      </c>
      <c r="BG72" s="69">
        <v>0</v>
      </c>
      <c r="BH72" s="69">
        <v>0</v>
      </c>
      <c r="BI72" s="69">
        <v>0</v>
      </c>
      <c r="BJ72" s="69">
        <v>0</v>
      </c>
      <c r="BK72" s="61">
        <f t="shared" si="275"/>
        <v>0</v>
      </c>
      <c r="BL72" s="9">
        <f t="shared" si="276"/>
        <v>0</v>
      </c>
      <c r="BM72" s="9">
        <f t="shared" si="277"/>
        <v>0</v>
      </c>
      <c r="BN72" s="78" t="s">
        <v>54</v>
      </c>
      <c r="BO72" s="79">
        <v>0</v>
      </c>
      <c r="BP72" s="79">
        <v>0</v>
      </c>
      <c r="BQ72" s="79">
        <v>0</v>
      </c>
      <c r="BR72" s="79">
        <v>0</v>
      </c>
      <c r="BS72" s="79">
        <v>0</v>
      </c>
      <c r="BT72" s="79">
        <v>0</v>
      </c>
      <c r="BU72" s="79">
        <v>0</v>
      </c>
      <c r="BV72" s="61">
        <f t="shared" si="278"/>
        <v>0</v>
      </c>
      <c r="BW72" s="9">
        <f t="shared" si="279"/>
        <v>0</v>
      </c>
      <c r="BX72" s="9">
        <f t="shared" si="280"/>
        <v>0</v>
      </c>
      <c r="BY72" s="8">
        <v>0</v>
      </c>
      <c r="BZ72" s="9">
        <f t="shared" si="281"/>
        <v>0</v>
      </c>
      <c r="CA72" s="9">
        <f t="shared" si="282"/>
        <v>0</v>
      </c>
      <c r="CB72" s="8">
        <v>0</v>
      </c>
      <c r="CC72" s="9">
        <f t="shared" si="283"/>
        <v>0</v>
      </c>
      <c r="CD72" s="9">
        <f t="shared" si="284"/>
        <v>0</v>
      </c>
      <c r="CE72" s="10">
        <v>1</v>
      </c>
    </row>
    <row r="73" spans="1:83" s="10" customFormat="1" ht="58.5" customHeight="1">
      <c r="A73" s="10" t="s">
        <v>66</v>
      </c>
      <c r="B73" s="33"/>
      <c r="C73" s="130" t="s">
        <v>447</v>
      </c>
      <c r="D73" s="20" t="s">
        <v>2191</v>
      </c>
      <c r="E73" s="20" t="s">
        <v>1669</v>
      </c>
      <c r="F73" s="95" t="s">
        <v>1668</v>
      </c>
      <c r="G73" s="96">
        <f t="shared" si="249"/>
        <v>27.24</v>
      </c>
      <c r="H73" s="97">
        <f>SUMIF(цены!A:A,C73,цены!B:B)</f>
        <v>41.9</v>
      </c>
      <c r="I73" s="113">
        <f>SUMIF(наличие!H:H,C73,наличие!D:D)</f>
        <v>49</v>
      </c>
      <c r="J73" s="32" t="s">
        <v>54</v>
      </c>
      <c r="K73" s="35">
        <v>0</v>
      </c>
      <c r="L73" s="35">
        <v>0</v>
      </c>
      <c r="M73" s="35">
        <v>0</v>
      </c>
      <c r="N73" s="35">
        <v>0</v>
      </c>
      <c r="O73" s="35">
        <v>0</v>
      </c>
      <c r="P73" s="35">
        <v>0</v>
      </c>
      <c r="Q73" s="35">
        <v>0</v>
      </c>
      <c r="R73" s="36">
        <f t="shared" si="316"/>
        <v>0</v>
      </c>
      <c r="S73" s="92">
        <f t="shared" si="317"/>
        <v>0</v>
      </c>
      <c r="T73" s="42">
        <f t="shared" si="318"/>
        <v>5.585</v>
      </c>
      <c r="U73" s="24">
        <f t="shared" si="220"/>
        <v>0</v>
      </c>
      <c r="V73" s="25">
        <f t="shared" si="319"/>
        <v>32.824999999999996</v>
      </c>
      <c r="W73" s="70">
        <f t="shared" si="285"/>
        <v>115</v>
      </c>
      <c r="X73" s="30">
        <f>ROUND(V73*3.3,1)</f>
        <v>108.3</v>
      </c>
      <c r="Y73" s="11">
        <f t="shared" si="222"/>
        <v>10350</v>
      </c>
      <c r="Z73" s="6">
        <f t="shared" si="223"/>
        <v>2.5034272658035039</v>
      </c>
      <c r="AA73" s="26">
        <f t="shared" si="224"/>
        <v>63.2</v>
      </c>
      <c r="AB73" s="11" t="e">
        <f>ROUND(AA73*#REF!,-1)</f>
        <v>#REF!</v>
      </c>
      <c r="AC73" s="7">
        <f t="shared" si="225"/>
        <v>0.92536176694592565</v>
      </c>
      <c r="AD73" s="27">
        <f t="shared" si="226"/>
        <v>47.4</v>
      </c>
      <c r="AE73" s="11" t="e">
        <f>ROUND(AD73*#REF!,-1)</f>
        <v>#REF!</v>
      </c>
      <c r="AF73" s="19">
        <f t="shared" si="227"/>
        <v>0.44402132520944415</v>
      </c>
      <c r="AG73" s="57"/>
      <c r="AH73" s="82" t="s">
        <v>54</v>
      </c>
      <c r="AI73" s="83">
        <f t="shared" si="326"/>
        <v>0</v>
      </c>
      <c r="AJ73" s="83">
        <f t="shared" si="326"/>
        <v>0</v>
      </c>
      <c r="AK73" s="83">
        <f t="shared" si="326"/>
        <v>0</v>
      </c>
      <c r="AL73" s="83">
        <f t="shared" si="326"/>
        <v>0</v>
      </c>
      <c r="AM73" s="83">
        <f t="shared" si="326"/>
        <v>0</v>
      </c>
      <c r="AN73" s="83">
        <f t="shared" si="326"/>
        <v>0</v>
      </c>
      <c r="AO73" s="83">
        <f t="shared" si="326"/>
        <v>0</v>
      </c>
      <c r="AP73" s="89">
        <f t="shared" si="229"/>
        <v>0</v>
      </c>
      <c r="AQ73" s="86">
        <f t="shared" si="230"/>
        <v>0</v>
      </c>
      <c r="AR73" s="64" t="s">
        <v>54</v>
      </c>
      <c r="AS73" s="65">
        <v>0</v>
      </c>
      <c r="AT73" s="65">
        <v>0</v>
      </c>
      <c r="AU73" s="65">
        <v>0</v>
      </c>
      <c r="AV73" s="65">
        <v>0</v>
      </c>
      <c r="AW73" s="65">
        <v>0</v>
      </c>
      <c r="AX73" s="65">
        <v>0</v>
      </c>
      <c r="AY73" s="65">
        <v>0</v>
      </c>
      <c r="AZ73" s="61">
        <f t="shared" si="272"/>
        <v>0</v>
      </c>
      <c r="BA73" s="9">
        <f t="shared" si="273"/>
        <v>0</v>
      </c>
      <c r="BB73" s="9">
        <f t="shared" si="274"/>
        <v>0</v>
      </c>
      <c r="BC73" s="68" t="s">
        <v>54</v>
      </c>
      <c r="BD73" s="69">
        <v>0</v>
      </c>
      <c r="BE73" s="69">
        <v>0</v>
      </c>
      <c r="BF73" s="69">
        <v>0</v>
      </c>
      <c r="BG73" s="69">
        <v>0</v>
      </c>
      <c r="BH73" s="69">
        <v>0</v>
      </c>
      <c r="BI73" s="69">
        <v>0</v>
      </c>
      <c r="BJ73" s="69">
        <v>0</v>
      </c>
      <c r="BK73" s="61">
        <f t="shared" si="275"/>
        <v>0</v>
      </c>
      <c r="BL73" s="9">
        <f t="shared" si="276"/>
        <v>0</v>
      </c>
      <c r="BM73" s="9">
        <f t="shared" si="277"/>
        <v>0</v>
      </c>
      <c r="BN73" s="78" t="s">
        <v>54</v>
      </c>
      <c r="BO73" s="79">
        <v>0</v>
      </c>
      <c r="BP73" s="79">
        <v>0</v>
      </c>
      <c r="BQ73" s="79">
        <v>0</v>
      </c>
      <c r="BR73" s="79">
        <v>0</v>
      </c>
      <c r="BS73" s="79">
        <v>0</v>
      </c>
      <c r="BT73" s="79">
        <v>0</v>
      </c>
      <c r="BU73" s="79">
        <v>0</v>
      </c>
      <c r="BV73" s="61">
        <f t="shared" si="278"/>
        <v>0</v>
      </c>
      <c r="BW73" s="9">
        <f t="shared" si="279"/>
        <v>0</v>
      </c>
      <c r="BX73" s="9">
        <f t="shared" si="280"/>
        <v>0</v>
      </c>
      <c r="BY73" s="8">
        <v>0</v>
      </c>
      <c r="BZ73" s="9">
        <f t="shared" si="281"/>
        <v>0</v>
      </c>
      <c r="CA73" s="9">
        <f t="shared" si="282"/>
        <v>0</v>
      </c>
      <c r="CB73" s="8">
        <v>0</v>
      </c>
      <c r="CC73" s="9">
        <f t="shared" si="283"/>
        <v>0</v>
      </c>
      <c r="CD73" s="9">
        <f t="shared" si="284"/>
        <v>0</v>
      </c>
      <c r="CE73" s="10">
        <v>1</v>
      </c>
    </row>
    <row r="74" spans="1:83" s="10" customFormat="1" ht="58.5" customHeight="1">
      <c r="A74" s="10" t="s">
        <v>66</v>
      </c>
      <c r="B74" s="33"/>
      <c r="C74" s="130" t="s">
        <v>447</v>
      </c>
      <c r="D74" s="20" t="s">
        <v>2201</v>
      </c>
      <c r="E74" s="20" t="s">
        <v>1669</v>
      </c>
      <c r="F74" s="95" t="s">
        <v>1668</v>
      </c>
      <c r="G74" s="96">
        <f t="shared" si="249"/>
        <v>27.24</v>
      </c>
      <c r="H74" s="97">
        <f>SUMIF(цены!A:A,C74,цены!B:B)</f>
        <v>41.9</v>
      </c>
      <c r="I74" s="113">
        <f>SUMIF(наличие!H:H,C74,наличие!D:D)</f>
        <v>49</v>
      </c>
      <c r="J74" s="32" t="s">
        <v>54</v>
      </c>
      <c r="K74" s="35">
        <v>0</v>
      </c>
      <c r="L74" s="35">
        <v>0</v>
      </c>
      <c r="M74" s="35">
        <v>0</v>
      </c>
      <c r="N74" s="35">
        <v>0</v>
      </c>
      <c r="O74" s="35">
        <v>0</v>
      </c>
      <c r="P74" s="35">
        <v>0</v>
      </c>
      <c r="Q74" s="35">
        <v>0</v>
      </c>
      <c r="R74" s="36">
        <f t="shared" si="316"/>
        <v>0</v>
      </c>
      <c r="S74" s="92">
        <f t="shared" si="317"/>
        <v>0</v>
      </c>
      <c r="T74" s="42">
        <f t="shared" si="318"/>
        <v>5.585</v>
      </c>
      <c r="U74" s="24">
        <f t="shared" si="220"/>
        <v>0</v>
      </c>
      <c r="V74" s="25">
        <f t="shared" si="319"/>
        <v>32.824999999999996</v>
      </c>
      <c r="W74" s="70">
        <f t="shared" si="285"/>
        <v>115</v>
      </c>
      <c r="X74" s="30">
        <f>ROUND(V74*3.3,1)</f>
        <v>108.3</v>
      </c>
      <c r="Y74" s="11">
        <f t="shared" si="222"/>
        <v>10350</v>
      </c>
      <c r="Z74" s="6">
        <f t="shared" si="223"/>
        <v>2.5034272658035039</v>
      </c>
      <c r="AA74" s="26">
        <f t="shared" si="224"/>
        <v>63.2</v>
      </c>
      <c r="AB74" s="11" t="e">
        <f>ROUND(AA74*#REF!,-1)</f>
        <v>#REF!</v>
      </c>
      <c r="AC74" s="7">
        <f t="shared" si="225"/>
        <v>0.92536176694592565</v>
      </c>
      <c r="AD74" s="27">
        <f t="shared" si="226"/>
        <v>47.4</v>
      </c>
      <c r="AE74" s="11" t="e">
        <f>ROUND(AD74*#REF!,-1)</f>
        <v>#REF!</v>
      </c>
      <c r="AF74" s="19">
        <f t="shared" si="227"/>
        <v>0.44402132520944415</v>
      </c>
      <c r="AG74" s="57"/>
      <c r="AH74" s="82" t="s">
        <v>54</v>
      </c>
      <c r="AI74" s="83">
        <f t="shared" si="326"/>
        <v>0</v>
      </c>
      <c r="AJ74" s="83">
        <f t="shared" si="326"/>
        <v>0</v>
      </c>
      <c r="AK74" s="83">
        <f t="shared" si="326"/>
        <v>0</v>
      </c>
      <c r="AL74" s="83">
        <f t="shared" si="326"/>
        <v>0</v>
      </c>
      <c r="AM74" s="83">
        <f t="shared" si="326"/>
        <v>0</v>
      </c>
      <c r="AN74" s="83">
        <f t="shared" si="326"/>
        <v>0</v>
      </c>
      <c r="AO74" s="83">
        <f t="shared" si="326"/>
        <v>0</v>
      </c>
      <c r="AP74" s="89">
        <f t="shared" si="229"/>
        <v>0</v>
      </c>
      <c r="AQ74" s="86">
        <f t="shared" si="230"/>
        <v>0</v>
      </c>
      <c r="AR74" s="64" t="s">
        <v>54</v>
      </c>
      <c r="AS74" s="65">
        <v>0</v>
      </c>
      <c r="AT74" s="65">
        <v>0</v>
      </c>
      <c r="AU74" s="65">
        <v>0</v>
      </c>
      <c r="AV74" s="65">
        <v>0</v>
      </c>
      <c r="AW74" s="65">
        <v>0</v>
      </c>
      <c r="AX74" s="65">
        <v>0</v>
      </c>
      <c r="AY74" s="65">
        <v>0</v>
      </c>
      <c r="AZ74" s="61">
        <f t="shared" si="272"/>
        <v>0</v>
      </c>
      <c r="BA74" s="9">
        <f t="shared" si="273"/>
        <v>0</v>
      </c>
      <c r="BB74" s="9">
        <f t="shared" si="274"/>
        <v>0</v>
      </c>
      <c r="BC74" s="68" t="s">
        <v>54</v>
      </c>
      <c r="BD74" s="69">
        <v>0</v>
      </c>
      <c r="BE74" s="69">
        <v>0</v>
      </c>
      <c r="BF74" s="69">
        <v>0</v>
      </c>
      <c r="BG74" s="69">
        <v>0</v>
      </c>
      <c r="BH74" s="69">
        <v>0</v>
      </c>
      <c r="BI74" s="69">
        <v>0</v>
      </c>
      <c r="BJ74" s="69">
        <v>0</v>
      </c>
      <c r="BK74" s="61">
        <f t="shared" si="275"/>
        <v>0</v>
      </c>
      <c r="BL74" s="9">
        <f t="shared" si="276"/>
        <v>0</v>
      </c>
      <c r="BM74" s="9">
        <f t="shared" si="277"/>
        <v>0</v>
      </c>
      <c r="BN74" s="78" t="s">
        <v>54</v>
      </c>
      <c r="BO74" s="79">
        <v>0</v>
      </c>
      <c r="BP74" s="79">
        <v>0</v>
      </c>
      <c r="BQ74" s="79">
        <v>0</v>
      </c>
      <c r="BR74" s="79">
        <v>0</v>
      </c>
      <c r="BS74" s="79">
        <v>0</v>
      </c>
      <c r="BT74" s="79">
        <v>0</v>
      </c>
      <c r="BU74" s="79">
        <v>0</v>
      </c>
      <c r="BV74" s="61">
        <f t="shared" si="278"/>
        <v>0</v>
      </c>
      <c r="BW74" s="9">
        <f t="shared" si="279"/>
        <v>0</v>
      </c>
      <c r="BX74" s="9">
        <f t="shared" si="280"/>
        <v>0</v>
      </c>
      <c r="BY74" s="8">
        <v>0</v>
      </c>
      <c r="BZ74" s="9">
        <f t="shared" si="281"/>
        <v>0</v>
      </c>
      <c r="CA74" s="9">
        <f t="shared" si="282"/>
        <v>0</v>
      </c>
      <c r="CB74" s="8">
        <v>0</v>
      </c>
      <c r="CC74" s="9">
        <f t="shared" si="283"/>
        <v>0</v>
      </c>
      <c r="CD74" s="9">
        <f t="shared" si="284"/>
        <v>0</v>
      </c>
      <c r="CE74" s="10">
        <v>1</v>
      </c>
    </row>
    <row r="75" spans="1:83" s="10" customFormat="1" ht="58.5" customHeight="1">
      <c r="A75" s="10" t="s">
        <v>66</v>
      </c>
      <c r="B75" s="94"/>
      <c r="C75" s="129" t="s">
        <v>1660</v>
      </c>
      <c r="D75" s="20" t="s">
        <v>2185</v>
      </c>
      <c r="E75" s="95" t="s">
        <v>1663</v>
      </c>
      <c r="F75" s="95" t="s">
        <v>1668</v>
      </c>
      <c r="G75" s="96">
        <f>ROUND(H75*0.65,2)</f>
        <v>19.440000000000001</v>
      </c>
      <c r="H75" s="97">
        <f>SUMIF(цены!A:A,C75,цены!B:B)</f>
        <v>29.9</v>
      </c>
      <c r="I75" s="113">
        <f>SUMIF(наличие!H:H,C75,наличие!D:D)</f>
        <v>20</v>
      </c>
      <c r="J75" s="98" t="s">
        <v>54</v>
      </c>
      <c r="K75" s="99">
        <v>0</v>
      </c>
      <c r="L75" s="99">
        <v>0</v>
      </c>
      <c r="M75" s="99">
        <v>0</v>
      </c>
      <c r="N75" s="99">
        <v>0</v>
      </c>
      <c r="O75" s="99">
        <v>0</v>
      </c>
      <c r="P75" s="99">
        <v>0</v>
      </c>
      <c r="Q75" s="99">
        <v>0</v>
      </c>
      <c r="R75" s="100">
        <f>SUM(J75:Q75)</f>
        <v>0</v>
      </c>
      <c r="S75" s="101">
        <f>G75*R75</f>
        <v>0</v>
      </c>
      <c r="T75" s="102">
        <f t="shared" si="318"/>
        <v>4.415</v>
      </c>
      <c r="U75" s="103">
        <f t="shared" si="220"/>
        <v>0</v>
      </c>
      <c r="V75" s="104">
        <f>G75+T75</f>
        <v>23.855</v>
      </c>
      <c r="W75" s="70">
        <f>ROUND(V75*3.5,0)</f>
        <v>83</v>
      </c>
      <c r="X75" s="43">
        <f>ROUND(V75*4.1,1)</f>
        <v>97.8</v>
      </c>
      <c r="Y75" s="11">
        <f t="shared" si="222"/>
        <v>7470</v>
      </c>
      <c r="Z75" s="6">
        <f t="shared" si="223"/>
        <v>2.4793544330329071</v>
      </c>
      <c r="AA75" s="26">
        <f t="shared" si="224"/>
        <v>45.6</v>
      </c>
      <c r="AB75" s="11" t="e">
        <f>ROUND(AA75*#REF!,-1)</f>
        <v>#REF!</v>
      </c>
      <c r="AC75" s="7">
        <f t="shared" si="225"/>
        <v>0.91154894152169363</v>
      </c>
      <c r="AD75" s="27">
        <f t="shared" si="226"/>
        <v>34.200000000000003</v>
      </c>
      <c r="AE75" s="11" t="e">
        <f>ROUND(AD75*#REF!,-1)</f>
        <v>#REF!</v>
      </c>
      <c r="AF75" s="19">
        <f t="shared" si="227"/>
        <v>0.43366170614127025</v>
      </c>
      <c r="AG75" s="57"/>
      <c r="AH75" s="82" t="s">
        <v>54</v>
      </c>
      <c r="AI75" s="83">
        <f t="shared" si="326"/>
        <v>0</v>
      </c>
      <c r="AJ75" s="83">
        <f t="shared" si="326"/>
        <v>0</v>
      </c>
      <c r="AK75" s="83">
        <f t="shared" si="326"/>
        <v>0</v>
      </c>
      <c r="AL75" s="83">
        <f t="shared" si="326"/>
        <v>0</v>
      </c>
      <c r="AM75" s="83">
        <f t="shared" si="326"/>
        <v>0</v>
      </c>
      <c r="AN75" s="83">
        <f t="shared" si="326"/>
        <v>0</v>
      </c>
      <c r="AO75" s="83">
        <f t="shared" si="326"/>
        <v>0</v>
      </c>
      <c r="AP75" s="89">
        <f t="shared" si="229"/>
        <v>0</v>
      </c>
      <c r="AQ75" s="86">
        <f t="shared" si="230"/>
        <v>0</v>
      </c>
      <c r="AR75" s="64" t="s">
        <v>54</v>
      </c>
      <c r="AS75" s="65">
        <v>0</v>
      </c>
      <c r="AT75" s="65">
        <v>0</v>
      </c>
      <c r="AU75" s="65">
        <v>0</v>
      </c>
      <c r="AV75" s="65">
        <v>0</v>
      </c>
      <c r="AW75" s="65">
        <v>0</v>
      </c>
      <c r="AX75" s="65">
        <v>0</v>
      </c>
      <c r="AY75" s="65">
        <v>0</v>
      </c>
      <c r="AZ75" s="61">
        <f t="shared" si="272"/>
        <v>0</v>
      </c>
      <c r="BA75" s="9">
        <f t="shared" si="273"/>
        <v>0</v>
      </c>
      <c r="BB75" s="9">
        <f t="shared" si="274"/>
        <v>0</v>
      </c>
      <c r="BC75" s="68" t="s">
        <v>54</v>
      </c>
      <c r="BD75" s="69">
        <v>0</v>
      </c>
      <c r="BE75" s="69">
        <v>0</v>
      </c>
      <c r="BF75" s="69">
        <v>0</v>
      </c>
      <c r="BG75" s="69">
        <v>0</v>
      </c>
      <c r="BH75" s="69">
        <v>0</v>
      </c>
      <c r="BI75" s="69">
        <v>0</v>
      </c>
      <c r="BJ75" s="69">
        <v>0</v>
      </c>
      <c r="BK75" s="61">
        <f t="shared" si="275"/>
        <v>0</v>
      </c>
      <c r="BL75" s="9">
        <f t="shared" si="276"/>
        <v>0</v>
      </c>
      <c r="BM75" s="9">
        <f t="shared" si="277"/>
        <v>0</v>
      </c>
      <c r="BN75" s="78" t="s">
        <v>54</v>
      </c>
      <c r="BO75" s="79">
        <v>0</v>
      </c>
      <c r="BP75" s="79">
        <v>0</v>
      </c>
      <c r="BQ75" s="79">
        <v>0</v>
      </c>
      <c r="BR75" s="79">
        <v>0</v>
      </c>
      <c r="BS75" s="79">
        <v>0</v>
      </c>
      <c r="BT75" s="79">
        <v>0</v>
      </c>
      <c r="BU75" s="79">
        <v>0</v>
      </c>
      <c r="BV75" s="61">
        <f>SUM(BN75:BU75)</f>
        <v>0</v>
      </c>
      <c r="BW75" s="9">
        <f>BV75*W75*0.62</f>
        <v>0</v>
      </c>
      <c r="BX75" s="9">
        <f>BV75*G75</f>
        <v>0</v>
      </c>
      <c r="BY75" s="8">
        <v>0</v>
      </c>
      <c r="BZ75" s="9">
        <f>BY75*AA75*0.9*0.95</f>
        <v>0</v>
      </c>
      <c r="CA75" s="9">
        <f>BY75*G75</f>
        <v>0</v>
      </c>
      <c r="CB75" s="8">
        <v>0</v>
      </c>
      <c r="CC75" s="9">
        <f>CB75*AA75*0.9*0.9</f>
        <v>0</v>
      </c>
      <c r="CD75" s="9">
        <f>CB75*G75</f>
        <v>0</v>
      </c>
      <c r="CE75" s="10">
        <v>1</v>
      </c>
    </row>
    <row r="76" spans="1:83" s="10" customFormat="1" ht="58.5" customHeight="1">
      <c r="A76" s="10" t="s">
        <v>66</v>
      </c>
      <c r="B76" s="94"/>
      <c r="C76" s="129" t="s">
        <v>1645</v>
      </c>
      <c r="D76" s="20" t="s">
        <v>2193</v>
      </c>
      <c r="E76" s="95" t="s">
        <v>1664</v>
      </c>
      <c r="F76" s="95" t="s">
        <v>1668</v>
      </c>
      <c r="G76" s="96">
        <f>ROUND(H76*0.65,2)</f>
        <v>16.84</v>
      </c>
      <c r="H76" s="97">
        <f>SUMIF(цены!A:A,C76,цены!B:B)</f>
        <v>25.9</v>
      </c>
      <c r="I76" s="113">
        <f>SUMIF(наличие!H:H,C76,наличие!D:D)</f>
        <v>27</v>
      </c>
      <c r="J76" s="98" t="s">
        <v>54</v>
      </c>
      <c r="K76" s="99">
        <v>0</v>
      </c>
      <c r="L76" s="99">
        <v>0</v>
      </c>
      <c r="M76" s="99">
        <v>0</v>
      </c>
      <c r="N76" s="99">
        <v>0</v>
      </c>
      <c r="O76" s="99">
        <v>0</v>
      </c>
      <c r="P76" s="99">
        <v>0</v>
      </c>
      <c r="Q76" s="99">
        <v>0</v>
      </c>
      <c r="R76" s="100">
        <f>SUM(J76:Q76)</f>
        <v>0</v>
      </c>
      <c r="S76" s="101">
        <f>G76*R76</f>
        <v>0</v>
      </c>
      <c r="T76" s="102">
        <f t="shared" si="318"/>
        <v>4.0250000000000004</v>
      </c>
      <c r="U76" s="103">
        <f t="shared" si="220"/>
        <v>0</v>
      </c>
      <c r="V76" s="104">
        <f>G76+T76</f>
        <v>20.865000000000002</v>
      </c>
      <c r="W76" s="70">
        <f>ROUND(V76*3.5,0)</f>
        <v>73</v>
      </c>
      <c r="X76" s="43">
        <f>ROUND(V76*4.1,1)</f>
        <v>85.5</v>
      </c>
      <c r="Y76" s="11">
        <f t="shared" si="222"/>
        <v>6570</v>
      </c>
      <c r="Z76" s="6">
        <f t="shared" si="223"/>
        <v>2.4986820033549004</v>
      </c>
      <c r="AA76" s="26">
        <f t="shared" si="224"/>
        <v>40.1</v>
      </c>
      <c r="AB76" s="11" t="e">
        <f>ROUND(AA76*#REF!,-1)</f>
        <v>#REF!</v>
      </c>
      <c r="AC76" s="7">
        <f t="shared" si="225"/>
        <v>0.92187874430865069</v>
      </c>
      <c r="AD76" s="27">
        <f t="shared" si="226"/>
        <v>30.1</v>
      </c>
      <c r="AE76" s="11" t="e">
        <f>ROUND(AD76*#REF!,-1)</f>
        <v>#REF!</v>
      </c>
      <c r="AF76" s="19">
        <f t="shared" si="227"/>
        <v>0.44260723699976029</v>
      </c>
      <c r="AG76" s="57"/>
      <c r="AH76" s="82" t="s">
        <v>54</v>
      </c>
      <c r="AI76" s="83">
        <f t="shared" si="326"/>
        <v>0</v>
      </c>
      <c r="AJ76" s="83">
        <f t="shared" si="326"/>
        <v>0</v>
      </c>
      <c r="AK76" s="83">
        <f t="shared" si="326"/>
        <v>0</v>
      </c>
      <c r="AL76" s="83">
        <f t="shared" si="326"/>
        <v>0</v>
      </c>
      <c r="AM76" s="83">
        <f t="shared" si="326"/>
        <v>0</v>
      </c>
      <c r="AN76" s="83">
        <f t="shared" si="326"/>
        <v>0</v>
      </c>
      <c r="AO76" s="83">
        <f t="shared" si="326"/>
        <v>0</v>
      </c>
      <c r="AP76" s="89">
        <f t="shared" si="229"/>
        <v>0</v>
      </c>
      <c r="AQ76" s="86">
        <f t="shared" si="230"/>
        <v>0</v>
      </c>
      <c r="AR76" s="64" t="s">
        <v>54</v>
      </c>
      <c r="AS76" s="65">
        <v>0</v>
      </c>
      <c r="AT76" s="65">
        <v>0</v>
      </c>
      <c r="AU76" s="65">
        <v>0</v>
      </c>
      <c r="AV76" s="65">
        <v>0</v>
      </c>
      <c r="AW76" s="65">
        <v>0</v>
      </c>
      <c r="AX76" s="65">
        <v>0</v>
      </c>
      <c r="AY76" s="65">
        <v>0</v>
      </c>
      <c r="AZ76" s="61">
        <f t="shared" si="272"/>
        <v>0</v>
      </c>
      <c r="BA76" s="9">
        <f t="shared" si="273"/>
        <v>0</v>
      </c>
      <c r="BB76" s="9">
        <f t="shared" si="274"/>
        <v>0</v>
      </c>
      <c r="BC76" s="68" t="s">
        <v>54</v>
      </c>
      <c r="BD76" s="69">
        <v>0</v>
      </c>
      <c r="BE76" s="69">
        <v>0</v>
      </c>
      <c r="BF76" s="69">
        <v>0</v>
      </c>
      <c r="BG76" s="69">
        <v>0</v>
      </c>
      <c r="BH76" s="69">
        <v>0</v>
      </c>
      <c r="BI76" s="69">
        <v>0</v>
      </c>
      <c r="BJ76" s="69">
        <v>0</v>
      </c>
      <c r="BK76" s="61">
        <f t="shared" si="275"/>
        <v>0</v>
      </c>
      <c r="BL76" s="9">
        <f t="shared" si="276"/>
        <v>0</v>
      </c>
      <c r="BM76" s="9">
        <f t="shared" si="277"/>
        <v>0</v>
      </c>
      <c r="BN76" s="78" t="s">
        <v>54</v>
      </c>
      <c r="BO76" s="79">
        <v>0</v>
      </c>
      <c r="BP76" s="79">
        <v>0</v>
      </c>
      <c r="BQ76" s="79">
        <v>0</v>
      </c>
      <c r="BR76" s="79">
        <v>0</v>
      </c>
      <c r="BS76" s="79">
        <v>0</v>
      </c>
      <c r="BT76" s="79">
        <v>0</v>
      </c>
      <c r="BU76" s="79">
        <v>0</v>
      </c>
      <c r="BV76" s="61">
        <f>SUM(BN76:BU76)</f>
        <v>0</v>
      </c>
      <c r="BW76" s="9">
        <f>BV76*W76*0.62</f>
        <v>0</v>
      </c>
      <c r="BX76" s="9">
        <f>BV76*G76</f>
        <v>0</v>
      </c>
      <c r="BY76" s="8">
        <v>0</v>
      </c>
      <c r="BZ76" s="9">
        <f>BY76*AA76*0.9*0.95</f>
        <v>0</v>
      </c>
      <c r="CA76" s="9">
        <f>BY76*G76</f>
        <v>0</v>
      </c>
      <c r="CB76" s="8">
        <v>0</v>
      </c>
      <c r="CC76" s="9">
        <f>CB76*AA76*0.9*0.9</f>
        <v>0</v>
      </c>
      <c r="CD76" s="9">
        <f>CB76*G76</f>
        <v>0</v>
      </c>
      <c r="CE76" s="10">
        <v>1</v>
      </c>
    </row>
    <row r="77" spans="1:83" s="10" customFormat="1" ht="58.5" customHeight="1">
      <c r="A77" s="10" t="s">
        <v>66</v>
      </c>
      <c r="B77" s="94"/>
      <c r="C77" s="129" t="s">
        <v>1645</v>
      </c>
      <c r="D77" s="20" t="s">
        <v>2185</v>
      </c>
      <c r="E77" s="95" t="s">
        <v>1664</v>
      </c>
      <c r="F77" s="95" t="s">
        <v>1668</v>
      </c>
      <c r="G77" s="96">
        <f>ROUND(H77*0.65,2)</f>
        <v>16.84</v>
      </c>
      <c r="H77" s="97">
        <f>SUMIF(цены!A:A,C77,цены!B:B)</f>
        <v>25.9</v>
      </c>
      <c r="I77" s="113">
        <f>SUMIF(наличие!H:H,C77,наличие!D:D)</f>
        <v>27</v>
      </c>
      <c r="J77" s="98" t="s">
        <v>54</v>
      </c>
      <c r="K77" s="99">
        <v>0</v>
      </c>
      <c r="L77" s="99">
        <v>0</v>
      </c>
      <c r="M77" s="99">
        <v>0</v>
      </c>
      <c r="N77" s="99">
        <v>0</v>
      </c>
      <c r="O77" s="99">
        <v>0</v>
      </c>
      <c r="P77" s="99">
        <v>0</v>
      </c>
      <c r="Q77" s="99">
        <v>0</v>
      </c>
      <c r="R77" s="100">
        <f>SUM(J77:Q77)</f>
        <v>0</v>
      </c>
      <c r="S77" s="101">
        <f>G77*R77</f>
        <v>0</v>
      </c>
      <c r="T77" s="102">
        <f t="shared" si="318"/>
        <v>4.0250000000000004</v>
      </c>
      <c r="U77" s="103">
        <f t="shared" si="220"/>
        <v>0</v>
      </c>
      <c r="V77" s="104">
        <f>G77+T77</f>
        <v>20.865000000000002</v>
      </c>
      <c r="W77" s="70">
        <f>ROUND(V77*3.5,0)</f>
        <v>73</v>
      </c>
      <c r="X77" s="43">
        <f>ROUND(V77*4.1,1)</f>
        <v>85.5</v>
      </c>
      <c r="Y77" s="11">
        <f t="shared" si="222"/>
        <v>6570</v>
      </c>
      <c r="Z77" s="6">
        <f t="shared" si="223"/>
        <v>2.4986820033549004</v>
      </c>
      <c r="AA77" s="26">
        <f t="shared" si="224"/>
        <v>40.1</v>
      </c>
      <c r="AB77" s="11" t="e">
        <f>ROUND(AA77*#REF!,-1)</f>
        <v>#REF!</v>
      </c>
      <c r="AC77" s="7">
        <f t="shared" si="225"/>
        <v>0.92187874430865069</v>
      </c>
      <c r="AD77" s="27">
        <f t="shared" si="226"/>
        <v>30.1</v>
      </c>
      <c r="AE77" s="11" t="e">
        <f>ROUND(AD77*#REF!,-1)</f>
        <v>#REF!</v>
      </c>
      <c r="AF77" s="19">
        <f t="shared" si="227"/>
        <v>0.44260723699976029</v>
      </c>
      <c r="AG77" s="57"/>
      <c r="AH77" s="82" t="s">
        <v>54</v>
      </c>
      <c r="AI77" s="83">
        <f t="shared" si="326"/>
        <v>0</v>
      </c>
      <c r="AJ77" s="83">
        <f t="shared" si="326"/>
        <v>0</v>
      </c>
      <c r="AK77" s="83">
        <f t="shared" si="326"/>
        <v>0</v>
      </c>
      <c r="AL77" s="83">
        <f t="shared" si="326"/>
        <v>0</v>
      </c>
      <c r="AM77" s="83">
        <f t="shared" si="326"/>
        <v>0</v>
      </c>
      <c r="AN77" s="83">
        <f t="shared" si="326"/>
        <v>0</v>
      </c>
      <c r="AO77" s="83">
        <f t="shared" si="326"/>
        <v>0</v>
      </c>
      <c r="AP77" s="89">
        <f t="shared" si="229"/>
        <v>0</v>
      </c>
      <c r="AQ77" s="86">
        <f t="shared" si="230"/>
        <v>0</v>
      </c>
      <c r="AR77" s="64" t="s">
        <v>54</v>
      </c>
      <c r="AS77" s="65">
        <v>0</v>
      </c>
      <c r="AT77" s="65">
        <v>0</v>
      </c>
      <c r="AU77" s="65">
        <v>0</v>
      </c>
      <c r="AV77" s="65">
        <v>0</v>
      </c>
      <c r="AW77" s="65">
        <v>0</v>
      </c>
      <c r="AX77" s="65">
        <v>0</v>
      </c>
      <c r="AY77" s="65">
        <v>0</v>
      </c>
      <c r="AZ77" s="61">
        <f t="shared" si="272"/>
        <v>0</v>
      </c>
      <c r="BA77" s="9">
        <f t="shared" si="273"/>
        <v>0</v>
      </c>
      <c r="BB77" s="9">
        <f t="shared" si="274"/>
        <v>0</v>
      </c>
      <c r="BC77" s="68" t="s">
        <v>54</v>
      </c>
      <c r="BD77" s="69">
        <v>0</v>
      </c>
      <c r="BE77" s="69">
        <v>0</v>
      </c>
      <c r="BF77" s="69">
        <v>0</v>
      </c>
      <c r="BG77" s="69">
        <v>0</v>
      </c>
      <c r="BH77" s="69">
        <v>0</v>
      </c>
      <c r="BI77" s="69">
        <v>0</v>
      </c>
      <c r="BJ77" s="69">
        <v>0</v>
      </c>
      <c r="BK77" s="61">
        <f t="shared" si="275"/>
        <v>0</v>
      </c>
      <c r="BL77" s="9">
        <f t="shared" si="276"/>
        <v>0</v>
      </c>
      <c r="BM77" s="9">
        <f t="shared" si="277"/>
        <v>0</v>
      </c>
      <c r="BN77" s="78" t="s">
        <v>54</v>
      </c>
      <c r="BO77" s="79">
        <v>0</v>
      </c>
      <c r="BP77" s="79">
        <v>0</v>
      </c>
      <c r="BQ77" s="79">
        <v>0</v>
      </c>
      <c r="BR77" s="79">
        <v>0</v>
      </c>
      <c r="BS77" s="79">
        <v>0</v>
      </c>
      <c r="BT77" s="79">
        <v>0</v>
      </c>
      <c r="BU77" s="79">
        <v>0</v>
      </c>
      <c r="BV77" s="61">
        <f>SUM(BN77:BU77)</f>
        <v>0</v>
      </c>
      <c r="BW77" s="9">
        <f>BV77*W77*0.62</f>
        <v>0</v>
      </c>
      <c r="BX77" s="9">
        <f>BV77*G77</f>
        <v>0</v>
      </c>
      <c r="BY77" s="8">
        <v>0</v>
      </c>
      <c r="BZ77" s="9">
        <f>BY77*AA77*0.9*0.95</f>
        <v>0</v>
      </c>
      <c r="CA77" s="9">
        <f>BY77*G77</f>
        <v>0</v>
      </c>
      <c r="CB77" s="8">
        <v>0</v>
      </c>
      <c r="CC77" s="9">
        <f>CB77*AA77*0.9*0.9</f>
        <v>0</v>
      </c>
      <c r="CD77" s="9">
        <f>CB77*G77</f>
        <v>0</v>
      </c>
      <c r="CE77" s="10">
        <v>1</v>
      </c>
    </row>
    <row r="78" spans="1:83" s="10" customFormat="1" ht="58.5" customHeight="1">
      <c r="A78" s="10" t="s">
        <v>66</v>
      </c>
      <c r="B78" s="94"/>
      <c r="C78" s="129" t="s">
        <v>1644</v>
      </c>
      <c r="D78" s="20" t="s">
        <v>2193</v>
      </c>
      <c r="E78" s="95" t="s">
        <v>1664</v>
      </c>
      <c r="F78" s="95" t="s">
        <v>1668</v>
      </c>
      <c r="G78" s="96">
        <f>ROUND(H78*0.65,2)</f>
        <v>17.489999999999998</v>
      </c>
      <c r="H78" s="97">
        <f>SUMIF(цены!A:A,C78,цены!B:B)</f>
        <v>26.9</v>
      </c>
      <c r="I78" s="113">
        <f>SUMIF(наличие!H:H,C78,наличие!D:D)</f>
        <v>24</v>
      </c>
      <c r="J78" s="98" t="s">
        <v>54</v>
      </c>
      <c r="K78" s="99">
        <v>0</v>
      </c>
      <c r="L78" s="99">
        <v>0</v>
      </c>
      <c r="M78" s="99">
        <v>0</v>
      </c>
      <c r="N78" s="99">
        <v>0</v>
      </c>
      <c r="O78" s="99">
        <v>0</v>
      </c>
      <c r="P78" s="99">
        <v>0</v>
      </c>
      <c r="Q78" s="99">
        <v>0</v>
      </c>
      <c r="R78" s="100">
        <f>SUM(J78:Q78)</f>
        <v>0</v>
      </c>
      <c r="S78" s="101">
        <f>G78*R78</f>
        <v>0</v>
      </c>
      <c r="T78" s="102">
        <f t="shared" si="318"/>
        <v>4.125</v>
      </c>
      <c r="U78" s="103">
        <f t="shared" si="220"/>
        <v>0</v>
      </c>
      <c r="V78" s="104">
        <f>G78+T78</f>
        <v>21.614999999999998</v>
      </c>
      <c r="W78" s="70">
        <f>ROUND(V78*3.5,0)</f>
        <v>76</v>
      </c>
      <c r="X78" s="43">
        <f>ROUND(V78*4.1,1)</f>
        <v>88.6</v>
      </c>
      <c r="Y78" s="11">
        <f t="shared" si="222"/>
        <v>6840</v>
      </c>
      <c r="Z78" s="6">
        <f t="shared" si="223"/>
        <v>2.5160767985195469</v>
      </c>
      <c r="AA78" s="26">
        <f t="shared" si="224"/>
        <v>41.8</v>
      </c>
      <c r="AB78" s="11" t="e">
        <f>ROUND(AA78*#REF!,-1)</f>
        <v>#REF!</v>
      </c>
      <c r="AC78" s="7">
        <f t="shared" si="225"/>
        <v>0.9338422391857506</v>
      </c>
      <c r="AD78" s="27">
        <f t="shared" si="226"/>
        <v>31.4</v>
      </c>
      <c r="AE78" s="11" t="e">
        <f>ROUND(AD78*#REF!,-1)</f>
        <v>#REF!</v>
      </c>
      <c r="AF78" s="19">
        <f t="shared" si="227"/>
        <v>0.45269488780939166</v>
      </c>
      <c r="AG78" s="57"/>
      <c r="AH78" s="82" t="s">
        <v>54</v>
      </c>
      <c r="AI78" s="83">
        <f t="shared" ref="AI78:AO79" si="327">K78-AS78-BD78-BO78</f>
        <v>0</v>
      </c>
      <c r="AJ78" s="83">
        <f t="shared" si="327"/>
        <v>0</v>
      </c>
      <c r="AK78" s="83">
        <f t="shared" si="327"/>
        <v>0</v>
      </c>
      <c r="AL78" s="83">
        <f t="shared" si="327"/>
        <v>0</v>
      </c>
      <c r="AM78" s="83">
        <f t="shared" si="327"/>
        <v>0</v>
      </c>
      <c r="AN78" s="83">
        <f t="shared" si="327"/>
        <v>0</v>
      </c>
      <c r="AO78" s="83">
        <f t="shared" si="327"/>
        <v>0</v>
      </c>
      <c r="AP78" s="89">
        <f t="shared" si="229"/>
        <v>0</v>
      </c>
      <c r="AQ78" s="86">
        <f t="shared" si="230"/>
        <v>0</v>
      </c>
      <c r="AR78" s="64" t="s">
        <v>54</v>
      </c>
      <c r="AS78" s="65">
        <v>0</v>
      </c>
      <c r="AT78" s="65">
        <v>0</v>
      </c>
      <c r="AU78" s="65">
        <v>0</v>
      </c>
      <c r="AV78" s="65">
        <v>0</v>
      </c>
      <c r="AW78" s="65">
        <v>0</v>
      </c>
      <c r="AX78" s="65">
        <v>0</v>
      </c>
      <c r="AY78" s="65">
        <v>0</v>
      </c>
      <c r="AZ78" s="61">
        <f t="shared" si="272"/>
        <v>0</v>
      </c>
      <c r="BA78" s="9">
        <f t="shared" si="273"/>
        <v>0</v>
      </c>
      <c r="BB78" s="9">
        <f t="shared" si="274"/>
        <v>0</v>
      </c>
      <c r="BC78" s="68" t="s">
        <v>54</v>
      </c>
      <c r="BD78" s="69">
        <v>0</v>
      </c>
      <c r="BE78" s="69">
        <v>0</v>
      </c>
      <c r="BF78" s="69">
        <v>0</v>
      </c>
      <c r="BG78" s="69">
        <v>0</v>
      </c>
      <c r="BH78" s="69">
        <v>0</v>
      </c>
      <c r="BI78" s="69">
        <v>0</v>
      </c>
      <c r="BJ78" s="69">
        <v>0</v>
      </c>
      <c r="BK78" s="61">
        <f t="shared" si="275"/>
        <v>0</v>
      </c>
      <c r="BL78" s="9">
        <f t="shared" si="276"/>
        <v>0</v>
      </c>
      <c r="BM78" s="9">
        <f t="shared" si="277"/>
        <v>0</v>
      </c>
      <c r="BN78" s="78" t="s">
        <v>54</v>
      </c>
      <c r="BO78" s="79">
        <v>0</v>
      </c>
      <c r="BP78" s="79">
        <v>0</v>
      </c>
      <c r="BQ78" s="79">
        <v>0</v>
      </c>
      <c r="BR78" s="79">
        <v>0</v>
      </c>
      <c r="BS78" s="79">
        <v>0</v>
      </c>
      <c r="BT78" s="79">
        <v>0</v>
      </c>
      <c r="BU78" s="79">
        <v>0</v>
      </c>
      <c r="BV78" s="61">
        <f>SUM(BN78:BU78)</f>
        <v>0</v>
      </c>
      <c r="BW78" s="9">
        <f>BV78*W78*0.62</f>
        <v>0</v>
      </c>
      <c r="BX78" s="9">
        <f>BV78*G78</f>
        <v>0</v>
      </c>
      <c r="BY78" s="8">
        <v>0</v>
      </c>
      <c r="BZ78" s="9">
        <f>BY78*AA78*0.9*0.95</f>
        <v>0</v>
      </c>
      <c r="CA78" s="9">
        <f>BY78*G78</f>
        <v>0</v>
      </c>
      <c r="CB78" s="8">
        <v>0</v>
      </c>
      <c r="CC78" s="9">
        <f>CB78*AA78*0.9*0.9</f>
        <v>0</v>
      </c>
      <c r="CD78" s="9">
        <f>CB78*G78</f>
        <v>0</v>
      </c>
      <c r="CE78" s="10">
        <v>1</v>
      </c>
    </row>
    <row r="79" spans="1:83" s="10" customFormat="1" ht="58.5" customHeight="1">
      <c r="A79" s="10" t="s">
        <v>66</v>
      </c>
      <c r="B79" s="94"/>
      <c r="C79" s="129" t="s">
        <v>1644</v>
      </c>
      <c r="D79" s="20" t="s">
        <v>2197</v>
      </c>
      <c r="E79" s="95" t="s">
        <v>1664</v>
      </c>
      <c r="F79" s="95" t="s">
        <v>1668</v>
      </c>
      <c r="G79" s="96">
        <f>ROUND(H79*0.65,2)</f>
        <v>17.489999999999998</v>
      </c>
      <c r="H79" s="97">
        <f>SUMIF(цены!A:A,C79,цены!B:B)</f>
        <v>26.9</v>
      </c>
      <c r="I79" s="113">
        <f>SUMIF(наличие!H:H,C79,наличие!D:D)</f>
        <v>24</v>
      </c>
      <c r="J79" s="98" t="s">
        <v>54</v>
      </c>
      <c r="K79" s="99">
        <v>0</v>
      </c>
      <c r="L79" s="99">
        <v>0</v>
      </c>
      <c r="M79" s="99">
        <v>0</v>
      </c>
      <c r="N79" s="99">
        <v>0</v>
      </c>
      <c r="O79" s="99">
        <v>0</v>
      </c>
      <c r="P79" s="99">
        <v>0</v>
      </c>
      <c r="Q79" s="99">
        <v>0</v>
      </c>
      <c r="R79" s="100">
        <f>SUM(J79:Q79)</f>
        <v>0</v>
      </c>
      <c r="S79" s="101">
        <f>G79*R79</f>
        <v>0</v>
      </c>
      <c r="T79" s="102">
        <f t="shared" si="318"/>
        <v>4.125</v>
      </c>
      <c r="U79" s="103">
        <f t="shared" si="220"/>
        <v>0</v>
      </c>
      <c r="V79" s="104">
        <f>G79+T79</f>
        <v>21.614999999999998</v>
      </c>
      <c r="W79" s="70">
        <f>ROUND(V79*3.5,0)</f>
        <v>76</v>
      </c>
      <c r="X79" s="43">
        <f>ROUND(V79*4.1,1)</f>
        <v>88.6</v>
      </c>
      <c r="Y79" s="11">
        <f t="shared" si="222"/>
        <v>6840</v>
      </c>
      <c r="Z79" s="6">
        <f t="shared" si="223"/>
        <v>2.5160767985195469</v>
      </c>
      <c r="AA79" s="26">
        <f t="shared" si="224"/>
        <v>41.8</v>
      </c>
      <c r="AB79" s="11" t="e">
        <f>ROUND(AA79*#REF!,-1)</f>
        <v>#REF!</v>
      </c>
      <c r="AC79" s="7">
        <f t="shared" si="225"/>
        <v>0.9338422391857506</v>
      </c>
      <c r="AD79" s="27">
        <f t="shared" si="226"/>
        <v>31.4</v>
      </c>
      <c r="AE79" s="11" t="e">
        <f>ROUND(AD79*#REF!,-1)</f>
        <v>#REF!</v>
      </c>
      <c r="AF79" s="19">
        <f t="shared" si="227"/>
        <v>0.45269488780939166</v>
      </c>
      <c r="AG79" s="57"/>
      <c r="AH79" s="82" t="s">
        <v>54</v>
      </c>
      <c r="AI79" s="83">
        <f t="shared" si="327"/>
        <v>0</v>
      </c>
      <c r="AJ79" s="83">
        <f t="shared" si="327"/>
        <v>0</v>
      </c>
      <c r="AK79" s="83">
        <f t="shared" si="327"/>
        <v>0</v>
      </c>
      <c r="AL79" s="83">
        <f t="shared" si="327"/>
        <v>0</v>
      </c>
      <c r="AM79" s="83">
        <f t="shared" si="327"/>
        <v>0</v>
      </c>
      <c r="AN79" s="83">
        <f t="shared" si="327"/>
        <v>0</v>
      </c>
      <c r="AO79" s="83">
        <f t="shared" si="327"/>
        <v>0</v>
      </c>
      <c r="AP79" s="89">
        <f t="shared" si="229"/>
        <v>0</v>
      </c>
      <c r="AQ79" s="86">
        <f t="shared" si="230"/>
        <v>0</v>
      </c>
      <c r="AR79" s="64" t="s">
        <v>54</v>
      </c>
      <c r="AS79" s="65">
        <v>0</v>
      </c>
      <c r="AT79" s="65">
        <v>0</v>
      </c>
      <c r="AU79" s="65">
        <v>0</v>
      </c>
      <c r="AV79" s="65">
        <v>0</v>
      </c>
      <c r="AW79" s="65">
        <v>0</v>
      </c>
      <c r="AX79" s="65">
        <v>0</v>
      </c>
      <c r="AY79" s="65">
        <v>0</v>
      </c>
      <c r="AZ79" s="61">
        <f t="shared" si="272"/>
        <v>0</v>
      </c>
      <c r="BA79" s="9">
        <f t="shared" si="273"/>
        <v>0</v>
      </c>
      <c r="BB79" s="9">
        <f t="shared" si="274"/>
        <v>0</v>
      </c>
      <c r="BC79" s="68" t="s">
        <v>54</v>
      </c>
      <c r="BD79" s="69">
        <v>0</v>
      </c>
      <c r="BE79" s="69">
        <v>0</v>
      </c>
      <c r="BF79" s="69">
        <v>0</v>
      </c>
      <c r="BG79" s="69">
        <v>0</v>
      </c>
      <c r="BH79" s="69">
        <v>0</v>
      </c>
      <c r="BI79" s="69">
        <v>0</v>
      </c>
      <c r="BJ79" s="69">
        <v>0</v>
      </c>
      <c r="BK79" s="61">
        <f t="shared" si="275"/>
        <v>0</v>
      </c>
      <c r="BL79" s="9">
        <f t="shared" si="276"/>
        <v>0</v>
      </c>
      <c r="BM79" s="9">
        <f t="shared" si="277"/>
        <v>0</v>
      </c>
      <c r="BN79" s="78" t="s">
        <v>54</v>
      </c>
      <c r="BO79" s="79">
        <v>0</v>
      </c>
      <c r="BP79" s="79">
        <v>0</v>
      </c>
      <c r="BQ79" s="79">
        <v>0</v>
      </c>
      <c r="BR79" s="79">
        <v>0</v>
      </c>
      <c r="BS79" s="79">
        <v>0</v>
      </c>
      <c r="BT79" s="79">
        <v>0</v>
      </c>
      <c r="BU79" s="79">
        <v>0</v>
      </c>
      <c r="BV79" s="61">
        <f>SUM(BN79:BU79)</f>
        <v>0</v>
      </c>
      <c r="BW79" s="9">
        <f>BV79*W79*0.62</f>
        <v>0</v>
      </c>
      <c r="BX79" s="9">
        <f>BV79*G79</f>
        <v>0</v>
      </c>
      <c r="BY79" s="8">
        <v>0</v>
      </c>
      <c r="BZ79" s="9">
        <f>BY79*AA79*0.9*0.95</f>
        <v>0</v>
      </c>
      <c r="CA79" s="9">
        <f>BY79*G79</f>
        <v>0</v>
      </c>
      <c r="CB79" s="8">
        <v>0</v>
      </c>
      <c r="CC79" s="9">
        <f>CB79*AA79*0.9*0.9</f>
        <v>0</v>
      </c>
      <c r="CD79" s="9">
        <f>CB79*G79</f>
        <v>0</v>
      </c>
      <c r="CE79" s="10">
        <v>1</v>
      </c>
    </row>
    <row r="80" spans="1:83" s="10" customFormat="1" ht="58.5" customHeight="1">
      <c r="A80" s="10" t="s">
        <v>66</v>
      </c>
      <c r="B80" s="94"/>
      <c r="C80" s="129" t="s">
        <v>469</v>
      </c>
      <c r="D80" s="20" t="s">
        <v>2185</v>
      </c>
      <c r="E80" s="95" t="s">
        <v>1665</v>
      </c>
      <c r="F80" s="95" t="s">
        <v>1668</v>
      </c>
      <c r="G80" s="96">
        <f t="shared" ref="G80:G90" si="328">ROUND(H80*0.65,2)</f>
        <v>25.94</v>
      </c>
      <c r="H80" s="97">
        <f>SUMIF(цены!A:A,C80,цены!B:B)</f>
        <v>39.9</v>
      </c>
      <c r="I80" s="113">
        <f>SUMIF(наличие!H:H,C80,наличие!D:D)</f>
        <v>1</v>
      </c>
      <c r="J80" s="98" t="s">
        <v>54</v>
      </c>
      <c r="K80" s="99">
        <v>2</v>
      </c>
      <c r="L80" s="99">
        <v>5</v>
      </c>
      <c r="M80" s="99">
        <v>10</v>
      </c>
      <c r="N80" s="99">
        <v>5</v>
      </c>
      <c r="O80" s="99">
        <v>2</v>
      </c>
      <c r="P80" s="99">
        <v>0</v>
      </c>
      <c r="Q80" s="99">
        <v>0</v>
      </c>
      <c r="R80" s="100">
        <f t="shared" ref="R80:R87" si="329">SUM(J80:Q80)</f>
        <v>24</v>
      </c>
      <c r="S80" s="101">
        <f t="shared" ref="S80:S90" si="330">G80*R80</f>
        <v>622.56000000000006</v>
      </c>
      <c r="T80" s="102">
        <f t="shared" si="318"/>
        <v>5.3900000000000006</v>
      </c>
      <c r="U80" s="103">
        <f t="shared" ref="U80:U90" si="331">R80*T80</f>
        <v>129.36000000000001</v>
      </c>
      <c r="V80" s="104">
        <f t="shared" ref="V80:V90" si="332">G80+T80</f>
        <v>31.330000000000002</v>
      </c>
      <c r="W80" s="70">
        <f t="shared" ref="W80:W90" si="333">ROUND(V80*3.5,0)</f>
        <v>110</v>
      </c>
      <c r="X80" s="43">
        <f t="shared" ref="X80:X87" si="334">ROUND(V80*4.1,1)</f>
        <v>128.5</v>
      </c>
      <c r="Y80" s="11">
        <f t="shared" ref="Y80:Y90" si="335">ROUND(W80*$Y$2,-1)</f>
        <v>9900</v>
      </c>
      <c r="Z80" s="6">
        <f t="shared" ref="Z80:Z90" si="336">(W80-V80)/V80</f>
        <v>2.5110118097669964</v>
      </c>
      <c r="AA80" s="26">
        <f t="shared" ref="AA80:AA90" si="337">ROUND(W80/1.82,1)</f>
        <v>60.4</v>
      </c>
      <c r="AB80" s="11" t="e">
        <f>ROUND(AA80*#REF!,-1)</f>
        <v>#REF!</v>
      </c>
      <c r="AC80" s="7">
        <f t="shared" ref="AC80:AC90" si="338">(AA80-V80)/V80</f>
        <v>0.92786466645387788</v>
      </c>
      <c r="AD80" s="27">
        <f t="shared" ref="AD80:AD90" si="339">ROUND(AA80*0.75,1)</f>
        <v>45.3</v>
      </c>
      <c r="AE80" s="11" t="e">
        <f>ROUND(AD80*#REF!,-1)</f>
        <v>#REF!</v>
      </c>
      <c r="AF80" s="19">
        <f t="shared" ref="AF80:AF90" si="340">(AD80-V80)/V80</f>
        <v>0.44589849984040836</v>
      </c>
      <c r="AG80" s="57"/>
      <c r="AH80" s="82" t="s">
        <v>54</v>
      </c>
      <c r="AI80" s="83">
        <f t="shared" ref="AI80:AI84" si="341">K80-AS80-BD80-BO80</f>
        <v>2</v>
      </c>
      <c r="AJ80" s="83">
        <f t="shared" ref="AJ80:AJ83" si="342">L80-AT80-BE80-BP80</f>
        <v>3</v>
      </c>
      <c r="AK80" s="83">
        <f t="shared" ref="AK80:AK83" si="343">M80-AU80-BF80-BQ80</f>
        <v>6</v>
      </c>
      <c r="AL80" s="83">
        <f t="shared" ref="AL80:AL83" si="344">N80-AV80-BG80-BR80</f>
        <v>3</v>
      </c>
      <c r="AM80" s="83">
        <f t="shared" ref="AM80:AM83" si="345">O80-AW80-BH80-BS80</f>
        <v>2</v>
      </c>
      <c r="AN80" s="83">
        <f t="shared" ref="AN80:AN83" si="346">P80-AX80-BI80-BT80</f>
        <v>0</v>
      </c>
      <c r="AO80" s="83">
        <f t="shared" ref="AO80:AO83" si="347">Q80-AY80-BJ80-BU80</f>
        <v>0</v>
      </c>
      <c r="AP80" s="89">
        <f t="shared" ref="AP80:AP90" si="348">SUM(AH80:AO80)</f>
        <v>16</v>
      </c>
      <c r="AQ80" s="86">
        <f t="shared" ref="AQ80:AQ90" si="349">AP80*G80</f>
        <v>415.04</v>
      </c>
      <c r="AR80" s="64" t="s">
        <v>54</v>
      </c>
      <c r="AS80" s="65">
        <v>0</v>
      </c>
      <c r="AT80" s="65">
        <v>0</v>
      </c>
      <c r="AU80" s="65">
        <v>0</v>
      </c>
      <c r="AV80" s="65">
        <v>0</v>
      </c>
      <c r="AW80" s="65">
        <v>0</v>
      </c>
      <c r="AX80" s="65">
        <v>0</v>
      </c>
      <c r="AY80" s="65">
        <v>0</v>
      </c>
      <c r="AZ80" s="61">
        <f t="shared" ref="AZ80:AZ90" si="350">SUM(AR80:AY80)</f>
        <v>0</v>
      </c>
      <c r="BA80" s="9">
        <f t="shared" ref="BA80:BA90" si="351">AZ80*AA80*0.75*0.95</f>
        <v>0</v>
      </c>
      <c r="BB80" s="9">
        <f t="shared" ref="BB80:BB90" si="352">AZ80*G80</f>
        <v>0</v>
      </c>
      <c r="BC80" s="68" t="s">
        <v>54</v>
      </c>
      <c r="BD80" s="69">
        <v>0</v>
      </c>
      <c r="BE80" s="69">
        <v>1</v>
      </c>
      <c r="BF80" s="69">
        <v>2</v>
      </c>
      <c r="BG80" s="69">
        <v>1</v>
      </c>
      <c r="BH80" s="69">
        <v>0</v>
      </c>
      <c r="BI80" s="69">
        <v>0</v>
      </c>
      <c r="BJ80" s="69">
        <v>0</v>
      </c>
      <c r="BK80" s="61">
        <f t="shared" ref="BK80:BK90" si="353">SUM(BC80:BJ80)</f>
        <v>4</v>
      </c>
      <c r="BL80" s="9">
        <f t="shared" ref="BL80:BL90" si="354">BK80*W80*0.4227</f>
        <v>185.988</v>
      </c>
      <c r="BM80" s="9">
        <f t="shared" ref="BM80:BM90" si="355">BK80*G80</f>
        <v>103.76</v>
      </c>
      <c r="BN80" s="78" t="s">
        <v>54</v>
      </c>
      <c r="BO80" s="79">
        <v>0</v>
      </c>
      <c r="BP80" s="79">
        <v>1</v>
      </c>
      <c r="BQ80" s="79">
        <v>2</v>
      </c>
      <c r="BR80" s="79">
        <v>1</v>
      </c>
      <c r="BS80" s="79">
        <v>0</v>
      </c>
      <c r="BT80" s="79">
        <v>0</v>
      </c>
      <c r="BU80" s="79">
        <v>0</v>
      </c>
      <c r="BV80" s="61">
        <f t="shared" ref="BV80:BV90" si="356">SUM(BN80:BU80)</f>
        <v>4</v>
      </c>
      <c r="BW80" s="9">
        <f t="shared" ref="BW80:BW90" si="357">BV80*W80*0.62</f>
        <v>272.8</v>
      </c>
      <c r="BX80" s="9">
        <f t="shared" ref="BX80:BX90" si="358">BV80*G80</f>
        <v>103.76</v>
      </c>
      <c r="BY80" s="8">
        <v>0</v>
      </c>
      <c r="BZ80" s="9">
        <f t="shared" ref="BZ80:BZ90" si="359">BY80*AA80*0.9*0.95</f>
        <v>0</v>
      </c>
      <c r="CA80" s="9">
        <f t="shared" ref="CA80:CA90" si="360">BY80*G80</f>
        <v>0</v>
      </c>
      <c r="CB80" s="8">
        <v>0</v>
      </c>
      <c r="CC80" s="9">
        <f t="shared" ref="CC80:CC90" si="361">CB80*AA80*0.9*0.9</f>
        <v>0</v>
      </c>
      <c r="CD80" s="9">
        <f t="shared" ref="CD80:CD90" si="362">CB80*G80</f>
        <v>0</v>
      </c>
      <c r="CE80" s="10">
        <v>1</v>
      </c>
    </row>
    <row r="81" spans="1:83" s="10" customFormat="1" ht="58.5" customHeight="1">
      <c r="A81" s="10" t="s">
        <v>66</v>
      </c>
      <c r="B81" s="94"/>
      <c r="C81" s="129" t="s">
        <v>1740</v>
      </c>
      <c r="D81" s="20" t="s">
        <v>2203</v>
      </c>
      <c r="E81" s="95" t="s">
        <v>1664</v>
      </c>
      <c r="F81" s="95" t="s">
        <v>1668</v>
      </c>
      <c r="G81" s="96">
        <f t="shared" si="328"/>
        <v>15.54</v>
      </c>
      <c r="H81" s="97">
        <f>SUMIF(цены!A:A,C81,цены!B:B)</f>
        <v>23.9</v>
      </c>
      <c r="I81" s="113">
        <f>SUMIF(наличие!H:H,C81,наличие!D:D)</f>
        <v>0</v>
      </c>
      <c r="J81" s="98" t="s">
        <v>54</v>
      </c>
      <c r="K81" s="99">
        <v>0</v>
      </c>
      <c r="L81" s="99">
        <v>0</v>
      </c>
      <c r="M81" s="99">
        <v>0</v>
      </c>
      <c r="N81" s="99">
        <v>0</v>
      </c>
      <c r="O81" s="99">
        <v>0</v>
      </c>
      <c r="P81" s="99">
        <v>0</v>
      </c>
      <c r="Q81" s="99">
        <v>0</v>
      </c>
      <c r="R81" s="100">
        <f t="shared" si="329"/>
        <v>0</v>
      </c>
      <c r="S81" s="101">
        <f t="shared" si="330"/>
        <v>0</v>
      </c>
      <c r="T81" s="102">
        <f t="shared" si="318"/>
        <v>3.83</v>
      </c>
      <c r="U81" s="103">
        <f t="shared" si="331"/>
        <v>0</v>
      </c>
      <c r="V81" s="104">
        <f t="shared" si="332"/>
        <v>19.369999999999997</v>
      </c>
      <c r="W81" s="70">
        <f t="shared" si="333"/>
        <v>68</v>
      </c>
      <c r="X81" s="43">
        <f t="shared" si="334"/>
        <v>79.400000000000006</v>
      </c>
      <c r="Y81" s="11">
        <f t="shared" si="335"/>
        <v>6120</v>
      </c>
      <c r="Z81" s="6">
        <f t="shared" si="336"/>
        <v>2.5105833763551888</v>
      </c>
      <c r="AA81" s="26">
        <f t="shared" si="337"/>
        <v>37.4</v>
      </c>
      <c r="AB81" s="11" t="e">
        <f>ROUND(AA81*#REF!,-1)</f>
        <v>#REF!</v>
      </c>
      <c r="AC81" s="7">
        <f t="shared" si="338"/>
        <v>0.93082085699535377</v>
      </c>
      <c r="AD81" s="27">
        <f t="shared" si="339"/>
        <v>28.1</v>
      </c>
      <c r="AE81" s="11" t="e">
        <f>ROUND(AD81*#REF!,-1)</f>
        <v>#REF!</v>
      </c>
      <c r="AF81" s="19">
        <f t="shared" si="340"/>
        <v>0.45069695405265903</v>
      </c>
      <c r="AG81" s="57"/>
      <c r="AH81" s="82" t="s">
        <v>54</v>
      </c>
      <c r="AI81" s="83">
        <f t="shared" si="341"/>
        <v>0</v>
      </c>
      <c r="AJ81" s="83">
        <f t="shared" si="342"/>
        <v>0</v>
      </c>
      <c r="AK81" s="83">
        <f t="shared" si="343"/>
        <v>0</v>
      </c>
      <c r="AL81" s="83">
        <f t="shared" si="344"/>
        <v>0</v>
      </c>
      <c r="AM81" s="83">
        <f t="shared" si="345"/>
        <v>0</v>
      </c>
      <c r="AN81" s="83">
        <f t="shared" si="346"/>
        <v>0</v>
      </c>
      <c r="AO81" s="83">
        <f t="shared" si="347"/>
        <v>0</v>
      </c>
      <c r="AP81" s="89">
        <f t="shared" si="348"/>
        <v>0</v>
      </c>
      <c r="AQ81" s="86">
        <f t="shared" si="349"/>
        <v>0</v>
      </c>
      <c r="AR81" s="64" t="s">
        <v>54</v>
      </c>
      <c r="AS81" s="65">
        <v>0</v>
      </c>
      <c r="AT81" s="65">
        <v>0</v>
      </c>
      <c r="AU81" s="65">
        <v>0</v>
      </c>
      <c r="AV81" s="65">
        <v>0</v>
      </c>
      <c r="AW81" s="65">
        <v>0</v>
      </c>
      <c r="AX81" s="65">
        <v>0</v>
      </c>
      <c r="AY81" s="65">
        <v>0</v>
      </c>
      <c r="AZ81" s="61">
        <f t="shared" si="350"/>
        <v>0</v>
      </c>
      <c r="BA81" s="9">
        <f t="shared" si="351"/>
        <v>0</v>
      </c>
      <c r="BB81" s="9">
        <f t="shared" si="352"/>
        <v>0</v>
      </c>
      <c r="BC81" s="68" t="s">
        <v>54</v>
      </c>
      <c r="BD81" s="69">
        <v>0</v>
      </c>
      <c r="BE81" s="69">
        <v>0</v>
      </c>
      <c r="BF81" s="69">
        <v>0</v>
      </c>
      <c r="BG81" s="69">
        <v>0</v>
      </c>
      <c r="BH81" s="69">
        <v>0</v>
      </c>
      <c r="BI81" s="69">
        <v>0</v>
      </c>
      <c r="BJ81" s="69">
        <v>0</v>
      </c>
      <c r="BK81" s="61">
        <f t="shared" si="353"/>
        <v>0</v>
      </c>
      <c r="BL81" s="9">
        <f t="shared" si="354"/>
        <v>0</v>
      </c>
      <c r="BM81" s="9">
        <f t="shared" si="355"/>
        <v>0</v>
      </c>
      <c r="BN81" s="78" t="s">
        <v>54</v>
      </c>
      <c r="BO81" s="79">
        <v>0</v>
      </c>
      <c r="BP81" s="79">
        <v>0</v>
      </c>
      <c r="BQ81" s="79">
        <v>0</v>
      </c>
      <c r="BR81" s="79">
        <v>0</v>
      </c>
      <c r="BS81" s="79">
        <v>0</v>
      </c>
      <c r="BT81" s="79">
        <v>0</v>
      </c>
      <c r="BU81" s="79">
        <v>0</v>
      </c>
      <c r="BV81" s="61">
        <f t="shared" si="356"/>
        <v>0</v>
      </c>
      <c r="BW81" s="9">
        <f t="shared" si="357"/>
        <v>0</v>
      </c>
      <c r="BX81" s="9">
        <f t="shared" si="358"/>
        <v>0</v>
      </c>
      <c r="BY81" s="8">
        <v>0</v>
      </c>
      <c r="BZ81" s="9">
        <f t="shared" si="359"/>
        <v>0</v>
      </c>
      <c r="CA81" s="9">
        <f t="shared" si="360"/>
        <v>0</v>
      </c>
      <c r="CB81" s="8">
        <v>0</v>
      </c>
      <c r="CC81" s="9">
        <f t="shared" si="361"/>
        <v>0</v>
      </c>
      <c r="CD81" s="9">
        <f t="shared" si="362"/>
        <v>0</v>
      </c>
      <c r="CE81" s="10">
        <v>1</v>
      </c>
    </row>
    <row r="82" spans="1:83" s="10" customFormat="1" ht="58.5" customHeight="1">
      <c r="A82" s="10" t="s">
        <v>66</v>
      </c>
      <c r="B82" s="94"/>
      <c r="C82" s="129" t="s">
        <v>1646</v>
      </c>
      <c r="D82" s="20" t="s">
        <v>2189</v>
      </c>
      <c r="E82" s="95" t="s">
        <v>1664</v>
      </c>
      <c r="F82" s="95" t="s">
        <v>1668</v>
      </c>
      <c r="G82" s="96">
        <f t="shared" si="328"/>
        <v>15.54</v>
      </c>
      <c r="H82" s="97">
        <f>SUMIF(цены!A:A,C82,цены!B:B)</f>
        <v>23.9</v>
      </c>
      <c r="I82" s="113">
        <f>SUMIF(наличие!H:H,C82,наличие!D:D)</f>
        <v>27</v>
      </c>
      <c r="J82" s="98" t="s">
        <v>54</v>
      </c>
      <c r="K82" s="99">
        <v>0</v>
      </c>
      <c r="L82" s="99">
        <v>0</v>
      </c>
      <c r="M82" s="99">
        <v>0</v>
      </c>
      <c r="N82" s="99">
        <v>0</v>
      </c>
      <c r="O82" s="99">
        <v>0</v>
      </c>
      <c r="P82" s="99">
        <v>0</v>
      </c>
      <c r="Q82" s="99">
        <v>0</v>
      </c>
      <c r="R82" s="100">
        <f t="shared" si="329"/>
        <v>0</v>
      </c>
      <c r="S82" s="101">
        <f t="shared" si="330"/>
        <v>0</v>
      </c>
      <c r="T82" s="102">
        <f t="shared" si="318"/>
        <v>3.83</v>
      </c>
      <c r="U82" s="103">
        <f t="shared" si="331"/>
        <v>0</v>
      </c>
      <c r="V82" s="104">
        <f t="shared" si="332"/>
        <v>19.369999999999997</v>
      </c>
      <c r="W82" s="70">
        <f t="shared" si="333"/>
        <v>68</v>
      </c>
      <c r="X82" s="43">
        <f t="shared" si="334"/>
        <v>79.400000000000006</v>
      </c>
      <c r="Y82" s="11">
        <f t="shared" si="335"/>
        <v>6120</v>
      </c>
      <c r="Z82" s="6">
        <f t="shared" si="336"/>
        <v>2.5105833763551888</v>
      </c>
      <c r="AA82" s="26">
        <f t="shared" si="337"/>
        <v>37.4</v>
      </c>
      <c r="AB82" s="11" t="e">
        <f>ROUND(AA82*#REF!,-1)</f>
        <v>#REF!</v>
      </c>
      <c r="AC82" s="7">
        <f t="shared" si="338"/>
        <v>0.93082085699535377</v>
      </c>
      <c r="AD82" s="27">
        <f t="shared" si="339"/>
        <v>28.1</v>
      </c>
      <c r="AE82" s="11" t="e">
        <f>ROUND(AD82*#REF!,-1)</f>
        <v>#REF!</v>
      </c>
      <c r="AF82" s="19">
        <f t="shared" si="340"/>
        <v>0.45069695405265903</v>
      </c>
      <c r="AG82" s="57"/>
      <c r="AH82" s="82" t="s">
        <v>54</v>
      </c>
      <c r="AI82" s="83">
        <f t="shared" si="341"/>
        <v>0</v>
      </c>
      <c r="AJ82" s="83">
        <f t="shared" si="342"/>
        <v>0</v>
      </c>
      <c r="AK82" s="83">
        <f t="shared" si="343"/>
        <v>0</v>
      </c>
      <c r="AL82" s="83">
        <f t="shared" si="344"/>
        <v>0</v>
      </c>
      <c r="AM82" s="83">
        <f t="shared" si="345"/>
        <v>0</v>
      </c>
      <c r="AN82" s="83">
        <f t="shared" si="346"/>
        <v>0</v>
      </c>
      <c r="AO82" s="83">
        <f t="shared" si="347"/>
        <v>0</v>
      </c>
      <c r="AP82" s="89">
        <f t="shared" si="348"/>
        <v>0</v>
      </c>
      <c r="AQ82" s="86">
        <f t="shared" si="349"/>
        <v>0</v>
      </c>
      <c r="AR82" s="64" t="s">
        <v>54</v>
      </c>
      <c r="AS82" s="65">
        <v>0</v>
      </c>
      <c r="AT82" s="65">
        <v>0</v>
      </c>
      <c r="AU82" s="65">
        <v>0</v>
      </c>
      <c r="AV82" s="65">
        <v>0</v>
      </c>
      <c r="AW82" s="65">
        <v>0</v>
      </c>
      <c r="AX82" s="65">
        <v>0</v>
      </c>
      <c r="AY82" s="65">
        <v>0</v>
      </c>
      <c r="AZ82" s="61">
        <f t="shared" si="350"/>
        <v>0</v>
      </c>
      <c r="BA82" s="9">
        <f t="shared" si="351"/>
        <v>0</v>
      </c>
      <c r="BB82" s="9">
        <f t="shared" si="352"/>
        <v>0</v>
      </c>
      <c r="BC82" s="68" t="s">
        <v>54</v>
      </c>
      <c r="BD82" s="69">
        <v>0</v>
      </c>
      <c r="BE82" s="69">
        <v>0</v>
      </c>
      <c r="BF82" s="69">
        <v>0</v>
      </c>
      <c r="BG82" s="69">
        <v>0</v>
      </c>
      <c r="BH82" s="69">
        <v>0</v>
      </c>
      <c r="BI82" s="69">
        <v>0</v>
      </c>
      <c r="BJ82" s="69">
        <v>0</v>
      </c>
      <c r="BK82" s="61">
        <f t="shared" si="353"/>
        <v>0</v>
      </c>
      <c r="BL82" s="9">
        <f t="shared" si="354"/>
        <v>0</v>
      </c>
      <c r="BM82" s="9">
        <f t="shared" si="355"/>
        <v>0</v>
      </c>
      <c r="BN82" s="78" t="s">
        <v>54</v>
      </c>
      <c r="BO82" s="79">
        <v>0</v>
      </c>
      <c r="BP82" s="79">
        <v>0</v>
      </c>
      <c r="BQ82" s="79">
        <v>0</v>
      </c>
      <c r="BR82" s="79">
        <v>0</v>
      </c>
      <c r="BS82" s="79">
        <v>0</v>
      </c>
      <c r="BT82" s="79">
        <v>0</v>
      </c>
      <c r="BU82" s="79">
        <v>0</v>
      </c>
      <c r="BV82" s="61">
        <f t="shared" si="356"/>
        <v>0</v>
      </c>
      <c r="BW82" s="9">
        <f t="shared" si="357"/>
        <v>0</v>
      </c>
      <c r="BX82" s="9">
        <f t="shared" si="358"/>
        <v>0</v>
      </c>
      <c r="BY82" s="8">
        <v>0</v>
      </c>
      <c r="BZ82" s="9">
        <f t="shared" si="359"/>
        <v>0</v>
      </c>
      <c r="CA82" s="9">
        <f t="shared" si="360"/>
        <v>0</v>
      </c>
      <c r="CB82" s="8">
        <v>0</v>
      </c>
      <c r="CC82" s="9">
        <f t="shared" si="361"/>
        <v>0</v>
      </c>
      <c r="CD82" s="9">
        <f t="shared" si="362"/>
        <v>0</v>
      </c>
      <c r="CE82" s="10">
        <v>1</v>
      </c>
    </row>
    <row r="83" spans="1:83" s="10" customFormat="1" ht="58.5" customHeight="1">
      <c r="A83" s="10" t="s">
        <v>66</v>
      </c>
      <c r="B83" s="94"/>
      <c r="C83" s="129" t="s">
        <v>1646</v>
      </c>
      <c r="D83" s="20" t="s">
        <v>2197</v>
      </c>
      <c r="E83" s="95" t="s">
        <v>1664</v>
      </c>
      <c r="F83" s="95" t="s">
        <v>1668</v>
      </c>
      <c r="G83" s="96">
        <f t="shared" si="328"/>
        <v>15.54</v>
      </c>
      <c r="H83" s="97">
        <f>SUMIF(цены!A:A,C83,цены!B:B)</f>
        <v>23.9</v>
      </c>
      <c r="I83" s="113">
        <f>SUMIF(наличие!H:H,C83,наличие!D:D)</f>
        <v>27</v>
      </c>
      <c r="J83" s="98" t="s">
        <v>54</v>
      </c>
      <c r="K83" s="99">
        <v>0</v>
      </c>
      <c r="L83" s="99">
        <v>0</v>
      </c>
      <c r="M83" s="99">
        <v>0</v>
      </c>
      <c r="N83" s="99">
        <v>0</v>
      </c>
      <c r="O83" s="99">
        <v>0</v>
      </c>
      <c r="P83" s="99">
        <v>0</v>
      </c>
      <c r="Q83" s="99">
        <v>0</v>
      </c>
      <c r="R83" s="100">
        <f t="shared" si="329"/>
        <v>0</v>
      </c>
      <c r="S83" s="101">
        <f t="shared" si="330"/>
        <v>0</v>
      </c>
      <c r="T83" s="102">
        <f t="shared" si="318"/>
        <v>3.83</v>
      </c>
      <c r="U83" s="103">
        <f t="shared" si="331"/>
        <v>0</v>
      </c>
      <c r="V83" s="104">
        <f t="shared" si="332"/>
        <v>19.369999999999997</v>
      </c>
      <c r="W83" s="70">
        <f t="shared" si="333"/>
        <v>68</v>
      </c>
      <c r="X83" s="43">
        <f t="shared" si="334"/>
        <v>79.400000000000006</v>
      </c>
      <c r="Y83" s="11">
        <f t="shared" si="335"/>
        <v>6120</v>
      </c>
      <c r="Z83" s="6">
        <f t="shared" si="336"/>
        <v>2.5105833763551888</v>
      </c>
      <c r="AA83" s="26">
        <f t="shared" si="337"/>
        <v>37.4</v>
      </c>
      <c r="AB83" s="11" t="e">
        <f>ROUND(AA83*#REF!,-1)</f>
        <v>#REF!</v>
      </c>
      <c r="AC83" s="7">
        <f t="shared" si="338"/>
        <v>0.93082085699535377</v>
      </c>
      <c r="AD83" s="27">
        <f t="shared" si="339"/>
        <v>28.1</v>
      </c>
      <c r="AE83" s="11" t="e">
        <f>ROUND(AD83*#REF!,-1)</f>
        <v>#REF!</v>
      </c>
      <c r="AF83" s="19">
        <f t="shared" si="340"/>
        <v>0.45069695405265903</v>
      </c>
      <c r="AG83" s="57"/>
      <c r="AH83" s="82" t="s">
        <v>54</v>
      </c>
      <c r="AI83" s="83">
        <f t="shared" si="341"/>
        <v>0</v>
      </c>
      <c r="AJ83" s="83">
        <f t="shared" si="342"/>
        <v>0</v>
      </c>
      <c r="AK83" s="83">
        <f t="shared" si="343"/>
        <v>0</v>
      </c>
      <c r="AL83" s="83">
        <f t="shared" si="344"/>
        <v>0</v>
      </c>
      <c r="AM83" s="83">
        <f t="shared" si="345"/>
        <v>0</v>
      </c>
      <c r="AN83" s="83">
        <f t="shared" si="346"/>
        <v>0</v>
      </c>
      <c r="AO83" s="83">
        <f t="shared" si="347"/>
        <v>0</v>
      </c>
      <c r="AP83" s="89">
        <f t="shared" si="348"/>
        <v>0</v>
      </c>
      <c r="AQ83" s="86">
        <f t="shared" si="349"/>
        <v>0</v>
      </c>
      <c r="AR83" s="64" t="s">
        <v>54</v>
      </c>
      <c r="AS83" s="65">
        <v>0</v>
      </c>
      <c r="AT83" s="65">
        <v>0</v>
      </c>
      <c r="AU83" s="65">
        <v>0</v>
      </c>
      <c r="AV83" s="65">
        <v>0</v>
      </c>
      <c r="AW83" s="65">
        <v>0</v>
      </c>
      <c r="AX83" s="65">
        <v>0</v>
      </c>
      <c r="AY83" s="65">
        <v>0</v>
      </c>
      <c r="AZ83" s="61">
        <f t="shared" si="350"/>
        <v>0</v>
      </c>
      <c r="BA83" s="9">
        <f t="shared" si="351"/>
        <v>0</v>
      </c>
      <c r="BB83" s="9">
        <f t="shared" si="352"/>
        <v>0</v>
      </c>
      <c r="BC83" s="68" t="s">
        <v>54</v>
      </c>
      <c r="BD83" s="69">
        <v>0</v>
      </c>
      <c r="BE83" s="69">
        <v>0</v>
      </c>
      <c r="BF83" s="69">
        <v>0</v>
      </c>
      <c r="BG83" s="69">
        <v>0</v>
      </c>
      <c r="BH83" s="69">
        <v>0</v>
      </c>
      <c r="BI83" s="69">
        <v>0</v>
      </c>
      <c r="BJ83" s="69">
        <v>0</v>
      </c>
      <c r="BK83" s="61">
        <f t="shared" si="353"/>
        <v>0</v>
      </c>
      <c r="BL83" s="9">
        <f t="shared" si="354"/>
        <v>0</v>
      </c>
      <c r="BM83" s="9">
        <f t="shared" si="355"/>
        <v>0</v>
      </c>
      <c r="BN83" s="78" t="s">
        <v>54</v>
      </c>
      <c r="BO83" s="79">
        <v>0</v>
      </c>
      <c r="BP83" s="79">
        <v>0</v>
      </c>
      <c r="BQ83" s="79">
        <v>0</v>
      </c>
      <c r="BR83" s="79">
        <v>0</v>
      </c>
      <c r="BS83" s="79">
        <v>0</v>
      </c>
      <c r="BT83" s="79">
        <v>0</v>
      </c>
      <c r="BU83" s="79">
        <v>0</v>
      </c>
      <c r="BV83" s="61">
        <f t="shared" si="356"/>
        <v>0</v>
      </c>
      <c r="BW83" s="9">
        <f t="shared" si="357"/>
        <v>0</v>
      </c>
      <c r="BX83" s="9">
        <f t="shared" si="358"/>
        <v>0</v>
      </c>
      <c r="BY83" s="8">
        <v>0</v>
      </c>
      <c r="BZ83" s="9">
        <f t="shared" si="359"/>
        <v>0</v>
      </c>
      <c r="CA83" s="9">
        <f t="shared" si="360"/>
        <v>0</v>
      </c>
      <c r="CB83" s="8">
        <v>0</v>
      </c>
      <c r="CC83" s="9">
        <f t="shared" si="361"/>
        <v>0</v>
      </c>
      <c r="CD83" s="9">
        <f t="shared" si="362"/>
        <v>0</v>
      </c>
      <c r="CE83" s="10">
        <v>1</v>
      </c>
    </row>
    <row r="84" spans="1:83" s="10" customFormat="1" ht="58.5" customHeight="1">
      <c r="A84" s="10" t="s">
        <v>66</v>
      </c>
      <c r="B84" s="94"/>
      <c r="C84" s="129" t="s">
        <v>437</v>
      </c>
      <c r="D84" s="20" t="s">
        <v>2189</v>
      </c>
      <c r="E84" s="95" t="s">
        <v>1673</v>
      </c>
      <c r="F84" s="95" t="s">
        <v>1670</v>
      </c>
      <c r="G84" s="96">
        <f t="shared" si="328"/>
        <v>11.64</v>
      </c>
      <c r="H84" s="97">
        <f>SUMIF(цены!A:A,C84,цены!B:B)</f>
        <v>17.899999999999999</v>
      </c>
      <c r="I84" s="113">
        <f>SUMIF(наличие!H:H,C84,наличие!D:D)</f>
        <v>9</v>
      </c>
      <c r="J84" s="32" t="s">
        <v>54</v>
      </c>
      <c r="K84" s="35">
        <v>2</v>
      </c>
      <c r="L84" s="32" t="s">
        <v>54</v>
      </c>
      <c r="M84" s="35">
        <v>6</v>
      </c>
      <c r="N84" s="32" t="s">
        <v>54</v>
      </c>
      <c r="O84" s="35">
        <v>8</v>
      </c>
      <c r="P84" s="32" t="s">
        <v>54</v>
      </c>
      <c r="Q84" s="35">
        <v>6</v>
      </c>
      <c r="R84" s="36">
        <f>SUM(J84:Q84)</f>
        <v>22</v>
      </c>
      <c r="S84" s="92">
        <f t="shared" si="330"/>
        <v>256.08000000000004</v>
      </c>
      <c r="T84" s="42">
        <f t="shared" si="318"/>
        <v>3.2450000000000001</v>
      </c>
      <c r="U84" s="24">
        <f t="shared" si="331"/>
        <v>71.39</v>
      </c>
      <c r="V84" s="25">
        <f t="shared" si="332"/>
        <v>14.885000000000002</v>
      </c>
      <c r="W84" s="70">
        <f t="shared" si="333"/>
        <v>52</v>
      </c>
      <c r="X84" s="43">
        <f>ROUND(V84*3.8,1)</f>
        <v>56.6</v>
      </c>
      <c r="Y84" s="11">
        <f t="shared" si="335"/>
        <v>4680</v>
      </c>
      <c r="Z84" s="6">
        <f t="shared" si="336"/>
        <v>2.4934497816593879</v>
      </c>
      <c r="AA84" s="26">
        <f t="shared" si="337"/>
        <v>28.6</v>
      </c>
      <c r="AB84" s="11" t="e">
        <f>ROUND(AA84*#REF!,-1)</f>
        <v>#REF!</v>
      </c>
      <c r="AC84" s="7">
        <f t="shared" si="338"/>
        <v>0.92139737991266368</v>
      </c>
      <c r="AD84" s="27">
        <f t="shared" si="339"/>
        <v>21.5</v>
      </c>
      <c r="AE84" s="11" t="e">
        <f>ROUND(AD84*#REF!,-1)</f>
        <v>#REF!</v>
      </c>
      <c r="AF84" s="19">
        <f t="shared" si="340"/>
        <v>0.44440712126301629</v>
      </c>
      <c r="AG84" s="57"/>
      <c r="AH84" s="82" t="s">
        <v>54</v>
      </c>
      <c r="AI84" s="83">
        <f t="shared" si="341"/>
        <v>2</v>
      </c>
      <c r="AJ84" s="83" t="s">
        <v>54</v>
      </c>
      <c r="AK84" s="83">
        <f>M84-AU84-BF84-BQ84+2</f>
        <v>6</v>
      </c>
      <c r="AL84" s="83" t="s">
        <v>54</v>
      </c>
      <c r="AM84" s="83">
        <f>O84-AW84-BH84-BS84+5</f>
        <v>9</v>
      </c>
      <c r="AN84" s="83" t="s">
        <v>54</v>
      </c>
      <c r="AO84" s="83">
        <f>Q84-AY84-BJ84-BU84+2</f>
        <v>6</v>
      </c>
      <c r="AP84" s="89">
        <f t="shared" si="348"/>
        <v>23</v>
      </c>
      <c r="AQ84" s="86">
        <f t="shared" si="349"/>
        <v>267.72000000000003</v>
      </c>
      <c r="AR84" s="64" t="s">
        <v>54</v>
      </c>
      <c r="AS84" s="65">
        <v>0</v>
      </c>
      <c r="AT84" s="65" t="s">
        <v>54</v>
      </c>
      <c r="AU84" s="65">
        <v>0</v>
      </c>
      <c r="AV84" s="65" t="s">
        <v>54</v>
      </c>
      <c r="AW84" s="65">
        <v>0</v>
      </c>
      <c r="AX84" s="65" t="s">
        <v>54</v>
      </c>
      <c r="AY84" s="65">
        <v>0</v>
      </c>
      <c r="AZ84" s="61">
        <f t="shared" si="350"/>
        <v>0</v>
      </c>
      <c r="BA84" s="9">
        <f t="shared" si="351"/>
        <v>0</v>
      </c>
      <c r="BB84" s="9">
        <f t="shared" si="352"/>
        <v>0</v>
      </c>
      <c r="BC84" s="68" t="s">
        <v>54</v>
      </c>
      <c r="BD84" s="69">
        <v>0</v>
      </c>
      <c r="BE84" s="69" t="s">
        <v>54</v>
      </c>
      <c r="BF84" s="69">
        <v>0</v>
      </c>
      <c r="BG84" s="69" t="s">
        <v>54</v>
      </c>
      <c r="BH84" s="69">
        <v>0</v>
      </c>
      <c r="BI84" s="69" t="s">
        <v>54</v>
      </c>
      <c r="BJ84" s="69">
        <v>0</v>
      </c>
      <c r="BK84" s="61">
        <f t="shared" si="353"/>
        <v>0</v>
      </c>
      <c r="BL84" s="9">
        <f t="shared" si="354"/>
        <v>0</v>
      </c>
      <c r="BM84" s="9">
        <f t="shared" si="355"/>
        <v>0</v>
      </c>
      <c r="BN84" s="78" t="s">
        <v>54</v>
      </c>
      <c r="BO84" s="79">
        <v>0</v>
      </c>
      <c r="BP84" s="79" t="s">
        <v>54</v>
      </c>
      <c r="BQ84" s="79">
        <v>2</v>
      </c>
      <c r="BR84" s="79" t="s">
        <v>54</v>
      </c>
      <c r="BS84" s="79">
        <v>4</v>
      </c>
      <c r="BT84" s="79" t="s">
        <v>54</v>
      </c>
      <c r="BU84" s="79">
        <v>2</v>
      </c>
      <c r="BV84" s="61">
        <f t="shared" si="356"/>
        <v>8</v>
      </c>
      <c r="BW84" s="9">
        <f t="shared" si="357"/>
        <v>257.92</v>
      </c>
      <c r="BX84" s="9">
        <f t="shared" si="358"/>
        <v>93.12</v>
      </c>
      <c r="BY84" s="8">
        <v>0</v>
      </c>
      <c r="BZ84" s="9">
        <f t="shared" si="359"/>
        <v>0</v>
      </c>
      <c r="CA84" s="9">
        <f t="shared" si="360"/>
        <v>0</v>
      </c>
      <c r="CB84" s="8">
        <v>0</v>
      </c>
      <c r="CC84" s="9">
        <f t="shared" si="361"/>
        <v>0</v>
      </c>
      <c r="CD84" s="9">
        <f t="shared" si="362"/>
        <v>0</v>
      </c>
      <c r="CE84" s="10">
        <v>1</v>
      </c>
    </row>
    <row r="85" spans="1:83" s="10" customFormat="1" ht="58.5" customHeight="1">
      <c r="A85" s="10" t="s">
        <v>66</v>
      </c>
      <c r="B85" s="94"/>
      <c r="C85" s="129" t="s">
        <v>1643</v>
      </c>
      <c r="D85" s="20" t="s">
        <v>2185</v>
      </c>
      <c r="E85" s="95" t="s">
        <v>2204</v>
      </c>
      <c r="F85" s="95" t="s">
        <v>1668</v>
      </c>
      <c r="G85" s="96">
        <f t="shared" si="328"/>
        <v>21.39</v>
      </c>
      <c r="H85" s="97">
        <f>SUMIF(цены!A:A,C85,цены!B:B)</f>
        <v>32.9</v>
      </c>
      <c r="I85" s="113">
        <f>SUMIF(наличие!H:H,C85,наличие!D:D)</f>
        <v>0</v>
      </c>
      <c r="J85" s="98" t="s">
        <v>54</v>
      </c>
      <c r="K85" s="99">
        <v>2</v>
      </c>
      <c r="L85" s="99">
        <v>5</v>
      </c>
      <c r="M85" s="99">
        <v>8</v>
      </c>
      <c r="N85" s="99">
        <v>6</v>
      </c>
      <c r="O85" s="99">
        <v>3</v>
      </c>
      <c r="P85" s="99">
        <v>0</v>
      </c>
      <c r="Q85" s="99">
        <v>0</v>
      </c>
      <c r="R85" s="100">
        <f t="shared" si="329"/>
        <v>24</v>
      </c>
      <c r="S85" s="101">
        <f t="shared" si="330"/>
        <v>513.36</v>
      </c>
      <c r="T85" s="102">
        <f t="shared" si="318"/>
        <v>4.71</v>
      </c>
      <c r="U85" s="103">
        <f t="shared" si="331"/>
        <v>113.03999999999999</v>
      </c>
      <c r="V85" s="104">
        <f t="shared" si="332"/>
        <v>26.1</v>
      </c>
      <c r="W85" s="70">
        <f t="shared" si="333"/>
        <v>91</v>
      </c>
      <c r="X85" s="43">
        <f t="shared" si="334"/>
        <v>107</v>
      </c>
      <c r="Y85" s="11">
        <f t="shared" si="335"/>
        <v>8190</v>
      </c>
      <c r="Z85" s="6">
        <f t="shared" si="336"/>
        <v>2.4865900383141764</v>
      </c>
      <c r="AA85" s="26">
        <f t="shared" si="337"/>
        <v>50</v>
      </c>
      <c r="AB85" s="11" t="e">
        <f>ROUND(AA85*#REF!,-1)</f>
        <v>#REF!</v>
      </c>
      <c r="AC85" s="7">
        <f t="shared" si="338"/>
        <v>0.91570881226053624</v>
      </c>
      <c r="AD85" s="27">
        <f t="shared" si="339"/>
        <v>37.5</v>
      </c>
      <c r="AE85" s="11" t="e">
        <f>ROUND(AD85*#REF!,-1)</f>
        <v>#REF!</v>
      </c>
      <c r="AF85" s="19">
        <f t="shared" si="340"/>
        <v>0.43678160919540221</v>
      </c>
      <c r="AG85" s="57"/>
      <c r="AH85" s="82" t="s">
        <v>54</v>
      </c>
      <c r="AI85" s="83">
        <f t="shared" ref="AI85:AO87" si="363">K85-AS85-BD85-BO85</f>
        <v>1</v>
      </c>
      <c r="AJ85" s="83">
        <f t="shared" si="363"/>
        <v>3</v>
      </c>
      <c r="AK85" s="83">
        <f t="shared" si="363"/>
        <v>5</v>
      </c>
      <c r="AL85" s="83">
        <f t="shared" si="363"/>
        <v>3</v>
      </c>
      <c r="AM85" s="83">
        <f t="shared" si="363"/>
        <v>2</v>
      </c>
      <c r="AN85" s="83">
        <f t="shared" si="363"/>
        <v>0</v>
      </c>
      <c r="AO85" s="83">
        <f t="shared" si="363"/>
        <v>0</v>
      </c>
      <c r="AP85" s="89">
        <f>SUM(AH85:AO85)</f>
        <v>14</v>
      </c>
      <c r="AQ85" s="86">
        <f>AP85*G85</f>
        <v>299.46000000000004</v>
      </c>
      <c r="AR85" s="64" t="s">
        <v>54</v>
      </c>
      <c r="AS85" s="65">
        <v>0</v>
      </c>
      <c r="AT85" s="65">
        <v>0</v>
      </c>
      <c r="AU85" s="65">
        <v>0</v>
      </c>
      <c r="AV85" s="65">
        <v>0</v>
      </c>
      <c r="AW85" s="65">
        <v>0</v>
      </c>
      <c r="AX85" s="65">
        <v>0</v>
      </c>
      <c r="AY85" s="65">
        <v>0</v>
      </c>
      <c r="AZ85" s="61">
        <f>SUM(AR85:AY85)</f>
        <v>0</v>
      </c>
      <c r="BA85" s="9">
        <f>AZ85*AA85*0.75*0.95</f>
        <v>0</v>
      </c>
      <c r="BB85" s="9">
        <f>AZ85*G85</f>
        <v>0</v>
      </c>
      <c r="BC85" s="68" t="s">
        <v>54</v>
      </c>
      <c r="BD85" s="69">
        <v>0</v>
      </c>
      <c r="BE85" s="69">
        <v>1</v>
      </c>
      <c r="BF85" s="69">
        <v>1</v>
      </c>
      <c r="BG85" s="69">
        <v>1</v>
      </c>
      <c r="BH85" s="69">
        <v>0</v>
      </c>
      <c r="BI85" s="69">
        <v>0</v>
      </c>
      <c r="BJ85" s="69">
        <v>0</v>
      </c>
      <c r="BK85" s="61">
        <f>SUM(BC85:BJ85)</f>
        <v>3</v>
      </c>
      <c r="BL85" s="9">
        <f>BK85*W85*0.4227</f>
        <v>115.39710000000001</v>
      </c>
      <c r="BM85" s="9">
        <f>BK85*G85</f>
        <v>64.17</v>
      </c>
      <c r="BN85" s="78" t="s">
        <v>54</v>
      </c>
      <c r="BO85" s="79">
        <v>1</v>
      </c>
      <c r="BP85" s="79">
        <v>1</v>
      </c>
      <c r="BQ85" s="79">
        <v>2</v>
      </c>
      <c r="BR85" s="79">
        <v>2</v>
      </c>
      <c r="BS85" s="79">
        <v>1</v>
      </c>
      <c r="BT85" s="79">
        <v>0</v>
      </c>
      <c r="BU85" s="79">
        <v>0</v>
      </c>
      <c r="BV85" s="61">
        <f t="shared" si="356"/>
        <v>7</v>
      </c>
      <c r="BW85" s="9">
        <f t="shared" si="357"/>
        <v>394.94</v>
      </c>
      <c r="BX85" s="9">
        <f t="shared" si="358"/>
        <v>149.73000000000002</v>
      </c>
      <c r="BY85" s="8">
        <v>0</v>
      </c>
      <c r="BZ85" s="9">
        <f t="shared" si="359"/>
        <v>0</v>
      </c>
      <c r="CA85" s="9">
        <f t="shared" si="360"/>
        <v>0</v>
      </c>
      <c r="CB85" s="8">
        <v>0</v>
      </c>
      <c r="CC85" s="9">
        <f t="shared" si="361"/>
        <v>0</v>
      </c>
      <c r="CD85" s="9">
        <f t="shared" si="362"/>
        <v>0</v>
      </c>
      <c r="CE85" s="10">
        <v>1</v>
      </c>
    </row>
    <row r="86" spans="1:83" s="10" customFormat="1" ht="58.5" customHeight="1">
      <c r="A86" s="10" t="s">
        <v>66</v>
      </c>
      <c r="B86" s="94"/>
      <c r="C86" s="129" t="s">
        <v>1643</v>
      </c>
      <c r="D86" s="20" t="s">
        <v>2184</v>
      </c>
      <c r="E86" s="95" t="s">
        <v>1665</v>
      </c>
      <c r="F86" s="95" t="s">
        <v>1668</v>
      </c>
      <c r="G86" s="96">
        <f t="shared" si="328"/>
        <v>21.39</v>
      </c>
      <c r="H86" s="97">
        <f>SUMIF(цены!A:A,C86,цены!B:B)</f>
        <v>32.9</v>
      </c>
      <c r="I86" s="113">
        <f>SUMIF(наличие!H:H,C86,наличие!D:D)</f>
        <v>0</v>
      </c>
      <c r="J86" s="98" t="s">
        <v>54</v>
      </c>
      <c r="K86" s="99">
        <v>2</v>
      </c>
      <c r="L86" s="99">
        <v>5</v>
      </c>
      <c r="M86" s="99">
        <v>8</v>
      </c>
      <c r="N86" s="99">
        <v>6</v>
      </c>
      <c r="O86" s="99">
        <v>3</v>
      </c>
      <c r="P86" s="99">
        <v>0</v>
      </c>
      <c r="Q86" s="99">
        <v>0</v>
      </c>
      <c r="R86" s="100">
        <f t="shared" si="329"/>
        <v>24</v>
      </c>
      <c r="S86" s="101">
        <f t="shared" si="330"/>
        <v>513.36</v>
      </c>
      <c r="T86" s="102">
        <f t="shared" si="318"/>
        <v>4.71</v>
      </c>
      <c r="U86" s="103">
        <f t="shared" si="331"/>
        <v>113.03999999999999</v>
      </c>
      <c r="V86" s="104">
        <f t="shared" si="332"/>
        <v>26.1</v>
      </c>
      <c r="W86" s="70">
        <f t="shared" si="333"/>
        <v>91</v>
      </c>
      <c r="X86" s="43">
        <f t="shared" si="334"/>
        <v>107</v>
      </c>
      <c r="Y86" s="11">
        <f t="shared" si="335"/>
        <v>8190</v>
      </c>
      <c r="Z86" s="6">
        <f t="shared" si="336"/>
        <v>2.4865900383141764</v>
      </c>
      <c r="AA86" s="26">
        <f t="shared" si="337"/>
        <v>50</v>
      </c>
      <c r="AB86" s="11" t="e">
        <f>ROUND(AA86*#REF!,-1)</f>
        <v>#REF!</v>
      </c>
      <c r="AC86" s="7">
        <f t="shared" si="338"/>
        <v>0.91570881226053624</v>
      </c>
      <c r="AD86" s="27">
        <f t="shared" si="339"/>
        <v>37.5</v>
      </c>
      <c r="AE86" s="11" t="e">
        <f>ROUND(AD86*#REF!,-1)</f>
        <v>#REF!</v>
      </c>
      <c r="AF86" s="19">
        <f t="shared" si="340"/>
        <v>0.43678160919540221</v>
      </c>
      <c r="AG86" s="57"/>
      <c r="AH86" s="82" t="s">
        <v>54</v>
      </c>
      <c r="AI86" s="83">
        <f t="shared" si="363"/>
        <v>1</v>
      </c>
      <c r="AJ86" s="83">
        <f t="shared" si="363"/>
        <v>3</v>
      </c>
      <c r="AK86" s="83">
        <f t="shared" si="363"/>
        <v>5</v>
      </c>
      <c r="AL86" s="83">
        <f t="shared" si="363"/>
        <v>3</v>
      </c>
      <c r="AM86" s="83">
        <f t="shared" si="363"/>
        <v>2</v>
      </c>
      <c r="AN86" s="83">
        <f t="shared" si="363"/>
        <v>0</v>
      </c>
      <c r="AO86" s="83">
        <f t="shared" si="363"/>
        <v>0</v>
      </c>
      <c r="AP86" s="89">
        <f>SUM(AH86:AO86)</f>
        <v>14</v>
      </c>
      <c r="AQ86" s="86">
        <f>AP86*G86</f>
        <v>299.46000000000004</v>
      </c>
      <c r="AR86" s="64" t="s">
        <v>54</v>
      </c>
      <c r="AS86" s="65">
        <v>0</v>
      </c>
      <c r="AT86" s="65">
        <v>0</v>
      </c>
      <c r="AU86" s="65">
        <v>0</v>
      </c>
      <c r="AV86" s="65">
        <v>0</v>
      </c>
      <c r="AW86" s="65">
        <v>0</v>
      </c>
      <c r="AX86" s="65">
        <v>0</v>
      </c>
      <c r="AY86" s="65">
        <v>0</v>
      </c>
      <c r="AZ86" s="61">
        <f>SUM(AR86:AY86)</f>
        <v>0</v>
      </c>
      <c r="BA86" s="9">
        <f>AZ86*AA86*0.75*0.95</f>
        <v>0</v>
      </c>
      <c r="BB86" s="9">
        <f>AZ86*G86</f>
        <v>0</v>
      </c>
      <c r="BC86" s="68" t="s">
        <v>54</v>
      </c>
      <c r="BD86" s="69">
        <v>0</v>
      </c>
      <c r="BE86" s="69">
        <v>1</v>
      </c>
      <c r="BF86" s="69">
        <v>1</v>
      </c>
      <c r="BG86" s="69">
        <v>1</v>
      </c>
      <c r="BH86" s="69">
        <v>0</v>
      </c>
      <c r="BI86" s="69">
        <v>0</v>
      </c>
      <c r="BJ86" s="69">
        <v>0</v>
      </c>
      <c r="BK86" s="61">
        <f>SUM(BC86:BJ86)</f>
        <v>3</v>
      </c>
      <c r="BL86" s="9">
        <f>BK86*W86*0.4227</f>
        <v>115.39710000000001</v>
      </c>
      <c r="BM86" s="9">
        <f>BK86*G86</f>
        <v>64.17</v>
      </c>
      <c r="BN86" s="78" t="s">
        <v>54</v>
      </c>
      <c r="BO86" s="79">
        <v>1</v>
      </c>
      <c r="BP86" s="79">
        <v>1</v>
      </c>
      <c r="BQ86" s="79">
        <v>2</v>
      </c>
      <c r="BR86" s="79">
        <v>2</v>
      </c>
      <c r="BS86" s="79">
        <v>1</v>
      </c>
      <c r="BT86" s="79">
        <v>0</v>
      </c>
      <c r="BU86" s="79">
        <v>0</v>
      </c>
      <c r="BV86" s="61">
        <f t="shared" si="356"/>
        <v>7</v>
      </c>
      <c r="BW86" s="9">
        <f t="shared" si="357"/>
        <v>394.94</v>
      </c>
      <c r="BX86" s="9">
        <f t="shared" si="358"/>
        <v>149.73000000000002</v>
      </c>
      <c r="BY86" s="8">
        <v>0</v>
      </c>
      <c r="BZ86" s="9">
        <f t="shared" si="359"/>
        <v>0</v>
      </c>
      <c r="CA86" s="9">
        <f t="shared" si="360"/>
        <v>0</v>
      </c>
      <c r="CB86" s="8">
        <v>0</v>
      </c>
      <c r="CC86" s="9">
        <f t="shared" si="361"/>
        <v>0</v>
      </c>
      <c r="CD86" s="9">
        <f t="shared" si="362"/>
        <v>0</v>
      </c>
      <c r="CE86" s="10">
        <v>1</v>
      </c>
    </row>
    <row r="87" spans="1:83" s="10" customFormat="1" ht="58.5" customHeight="1">
      <c r="A87" s="10" t="s">
        <v>66</v>
      </c>
      <c r="B87" s="94"/>
      <c r="C87" s="129" t="s">
        <v>1643</v>
      </c>
      <c r="D87" s="20" t="s">
        <v>2197</v>
      </c>
      <c r="E87" s="95" t="s">
        <v>1665</v>
      </c>
      <c r="F87" s="95" t="s">
        <v>1668</v>
      </c>
      <c r="G87" s="96">
        <f t="shared" si="328"/>
        <v>21.39</v>
      </c>
      <c r="H87" s="97">
        <f>SUMIF(цены!A:A,C87,цены!B:B)</f>
        <v>32.9</v>
      </c>
      <c r="I87" s="113">
        <f>SUMIF(наличие!H:H,C87,наличие!D:D)</f>
        <v>0</v>
      </c>
      <c r="J87" s="98" t="s">
        <v>54</v>
      </c>
      <c r="K87" s="99">
        <v>2</v>
      </c>
      <c r="L87" s="99">
        <v>5</v>
      </c>
      <c r="M87" s="99">
        <v>8</v>
      </c>
      <c r="N87" s="99">
        <v>6</v>
      </c>
      <c r="O87" s="99">
        <v>3</v>
      </c>
      <c r="P87" s="99">
        <v>0</v>
      </c>
      <c r="Q87" s="99">
        <v>0</v>
      </c>
      <c r="R87" s="100">
        <f t="shared" si="329"/>
        <v>24</v>
      </c>
      <c r="S87" s="101">
        <f t="shared" si="330"/>
        <v>513.36</v>
      </c>
      <c r="T87" s="102">
        <f t="shared" si="318"/>
        <v>4.71</v>
      </c>
      <c r="U87" s="103">
        <f t="shared" si="331"/>
        <v>113.03999999999999</v>
      </c>
      <c r="V87" s="104">
        <f t="shared" si="332"/>
        <v>26.1</v>
      </c>
      <c r="W87" s="70">
        <f t="shared" si="333"/>
        <v>91</v>
      </c>
      <c r="X87" s="43">
        <f t="shared" si="334"/>
        <v>107</v>
      </c>
      <c r="Y87" s="11">
        <f t="shared" si="335"/>
        <v>8190</v>
      </c>
      <c r="Z87" s="6">
        <f t="shared" si="336"/>
        <v>2.4865900383141764</v>
      </c>
      <c r="AA87" s="26">
        <f t="shared" si="337"/>
        <v>50</v>
      </c>
      <c r="AB87" s="11" t="e">
        <f>ROUND(AA87*#REF!,-1)</f>
        <v>#REF!</v>
      </c>
      <c r="AC87" s="7">
        <f t="shared" si="338"/>
        <v>0.91570881226053624</v>
      </c>
      <c r="AD87" s="27">
        <f t="shared" si="339"/>
        <v>37.5</v>
      </c>
      <c r="AE87" s="11" t="e">
        <f>ROUND(AD87*#REF!,-1)</f>
        <v>#REF!</v>
      </c>
      <c r="AF87" s="19">
        <f t="shared" si="340"/>
        <v>0.43678160919540221</v>
      </c>
      <c r="AG87" s="57"/>
      <c r="AH87" s="82" t="s">
        <v>54</v>
      </c>
      <c r="AI87" s="83">
        <f t="shared" si="363"/>
        <v>1</v>
      </c>
      <c r="AJ87" s="83">
        <f t="shared" si="363"/>
        <v>3</v>
      </c>
      <c r="AK87" s="83">
        <f t="shared" si="363"/>
        <v>5</v>
      </c>
      <c r="AL87" s="83">
        <f t="shared" si="363"/>
        <v>3</v>
      </c>
      <c r="AM87" s="83">
        <f t="shared" si="363"/>
        <v>2</v>
      </c>
      <c r="AN87" s="83">
        <f t="shared" si="363"/>
        <v>0</v>
      </c>
      <c r="AO87" s="83">
        <f t="shared" si="363"/>
        <v>0</v>
      </c>
      <c r="AP87" s="89">
        <f>SUM(AH87:AO87)</f>
        <v>14</v>
      </c>
      <c r="AQ87" s="86">
        <f>AP87*G87</f>
        <v>299.46000000000004</v>
      </c>
      <c r="AR87" s="64" t="s">
        <v>54</v>
      </c>
      <c r="AS87" s="65">
        <v>0</v>
      </c>
      <c r="AT87" s="65">
        <v>0</v>
      </c>
      <c r="AU87" s="65">
        <v>0</v>
      </c>
      <c r="AV87" s="65">
        <v>0</v>
      </c>
      <c r="AW87" s="65">
        <v>0</v>
      </c>
      <c r="AX87" s="65">
        <v>0</v>
      </c>
      <c r="AY87" s="65">
        <v>0</v>
      </c>
      <c r="AZ87" s="61">
        <f>SUM(AR87:AY87)</f>
        <v>0</v>
      </c>
      <c r="BA87" s="9">
        <f>AZ87*AA87*0.75*0.95</f>
        <v>0</v>
      </c>
      <c r="BB87" s="9">
        <f>AZ87*G87</f>
        <v>0</v>
      </c>
      <c r="BC87" s="68" t="s">
        <v>54</v>
      </c>
      <c r="BD87" s="69">
        <v>0</v>
      </c>
      <c r="BE87" s="69">
        <v>1</v>
      </c>
      <c r="BF87" s="69">
        <v>1</v>
      </c>
      <c r="BG87" s="69">
        <v>1</v>
      </c>
      <c r="BH87" s="69">
        <v>0</v>
      </c>
      <c r="BI87" s="69">
        <v>0</v>
      </c>
      <c r="BJ87" s="69">
        <v>0</v>
      </c>
      <c r="BK87" s="61">
        <f>SUM(BC87:BJ87)</f>
        <v>3</v>
      </c>
      <c r="BL87" s="9">
        <f>BK87*W87*0.4227</f>
        <v>115.39710000000001</v>
      </c>
      <c r="BM87" s="9">
        <f>BK87*G87</f>
        <v>64.17</v>
      </c>
      <c r="BN87" s="78" t="s">
        <v>54</v>
      </c>
      <c r="BO87" s="79">
        <v>1</v>
      </c>
      <c r="BP87" s="79">
        <v>1</v>
      </c>
      <c r="BQ87" s="79">
        <v>2</v>
      </c>
      <c r="BR87" s="79">
        <v>2</v>
      </c>
      <c r="BS87" s="79">
        <v>1</v>
      </c>
      <c r="BT87" s="79">
        <v>0</v>
      </c>
      <c r="BU87" s="79">
        <v>0</v>
      </c>
      <c r="BV87" s="61">
        <f t="shared" si="356"/>
        <v>7</v>
      </c>
      <c r="BW87" s="9">
        <f t="shared" si="357"/>
        <v>394.94</v>
      </c>
      <c r="BX87" s="9">
        <f t="shared" si="358"/>
        <v>149.73000000000002</v>
      </c>
      <c r="BY87" s="8">
        <v>0</v>
      </c>
      <c r="BZ87" s="9">
        <f t="shared" si="359"/>
        <v>0</v>
      </c>
      <c r="CA87" s="9">
        <f t="shared" si="360"/>
        <v>0</v>
      </c>
      <c r="CB87" s="8">
        <v>0</v>
      </c>
      <c r="CC87" s="9">
        <f t="shared" si="361"/>
        <v>0</v>
      </c>
      <c r="CD87" s="9">
        <f t="shared" si="362"/>
        <v>0</v>
      </c>
      <c r="CE87" s="10">
        <v>1</v>
      </c>
    </row>
    <row r="88" spans="1:83" s="10" customFormat="1" ht="58.5" customHeight="1">
      <c r="A88" s="10" t="s">
        <v>74</v>
      </c>
      <c r="B88" s="94"/>
      <c r="C88" s="129" t="s">
        <v>1699</v>
      </c>
      <c r="D88" s="20" t="s">
        <v>2205</v>
      </c>
      <c r="E88" s="95" t="s">
        <v>2206</v>
      </c>
      <c r="F88" s="20" t="s">
        <v>1670</v>
      </c>
      <c r="G88" s="96">
        <f t="shared" si="328"/>
        <v>7.09</v>
      </c>
      <c r="H88" s="97">
        <f>SUMIF(цены!A:A,C88,цены!B:B)</f>
        <v>10.9</v>
      </c>
      <c r="I88" s="113">
        <f>SUMIF(наличие!H:H,C88,наличие!D:D)</f>
        <v>0</v>
      </c>
      <c r="J88" s="35">
        <v>40</v>
      </c>
      <c r="K88" s="32" t="s">
        <v>54</v>
      </c>
      <c r="L88" s="32" t="s">
        <v>54</v>
      </c>
      <c r="M88" s="32" t="s">
        <v>54</v>
      </c>
      <c r="N88" s="32" t="s">
        <v>54</v>
      </c>
      <c r="O88" s="32" t="s">
        <v>54</v>
      </c>
      <c r="P88" s="32" t="s">
        <v>54</v>
      </c>
      <c r="Q88" s="32" t="s">
        <v>54</v>
      </c>
      <c r="R88" s="36">
        <f t="shared" ref="R88:R95" si="364">SUM(J88:Q88)</f>
        <v>40</v>
      </c>
      <c r="S88" s="92">
        <f t="shared" si="330"/>
        <v>283.60000000000002</v>
      </c>
      <c r="T88" s="42">
        <f t="shared" si="318"/>
        <v>2.5649999999999999</v>
      </c>
      <c r="U88" s="24">
        <f t="shared" si="331"/>
        <v>102.6</v>
      </c>
      <c r="V88" s="25">
        <f t="shared" si="332"/>
        <v>9.6549999999999994</v>
      </c>
      <c r="W88" s="70">
        <f t="shared" si="333"/>
        <v>34</v>
      </c>
      <c r="X88" s="44">
        <f>ROUND(V88*3.5,1)</f>
        <v>33.799999999999997</v>
      </c>
      <c r="Y88" s="11">
        <f t="shared" si="335"/>
        <v>3060</v>
      </c>
      <c r="Z88" s="6">
        <f t="shared" si="336"/>
        <v>2.5214914552045573</v>
      </c>
      <c r="AA88" s="26">
        <f t="shared" si="337"/>
        <v>18.7</v>
      </c>
      <c r="AB88" s="11" t="e">
        <f>ROUND(AA88*#REF!,-1)</f>
        <v>#REF!</v>
      </c>
      <c r="AC88" s="7">
        <f t="shared" si="338"/>
        <v>0.93682030036250652</v>
      </c>
      <c r="AD88" s="27">
        <f t="shared" si="339"/>
        <v>14</v>
      </c>
      <c r="AE88" s="11" t="e">
        <f>ROUND(AD88*#REF!,-1)</f>
        <v>#REF!</v>
      </c>
      <c r="AF88" s="19">
        <f t="shared" si="340"/>
        <v>0.45002589331952364</v>
      </c>
      <c r="AG88" s="57"/>
      <c r="AH88" s="82">
        <f>J88-AR88-BC88-BN88-BY88-CB88+I88</f>
        <v>27</v>
      </c>
      <c r="AI88" s="83" t="s">
        <v>54</v>
      </c>
      <c r="AJ88" s="83" t="s">
        <v>54</v>
      </c>
      <c r="AK88" s="83" t="s">
        <v>54</v>
      </c>
      <c r="AL88" s="83" t="s">
        <v>54</v>
      </c>
      <c r="AM88" s="83" t="s">
        <v>54</v>
      </c>
      <c r="AN88" s="83" t="s">
        <v>54</v>
      </c>
      <c r="AO88" s="83" t="s">
        <v>54</v>
      </c>
      <c r="AP88" s="89">
        <f t="shared" si="348"/>
        <v>27</v>
      </c>
      <c r="AQ88" s="86">
        <f t="shared" si="349"/>
        <v>191.43</v>
      </c>
      <c r="AR88" s="64">
        <v>6</v>
      </c>
      <c r="AS88" s="65" t="s">
        <v>54</v>
      </c>
      <c r="AT88" s="65" t="s">
        <v>54</v>
      </c>
      <c r="AU88" s="65" t="s">
        <v>54</v>
      </c>
      <c r="AV88" s="65" t="s">
        <v>54</v>
      </c>
      <c r="AW88" s="65" t="s">
        <v>54</v>
      </c>
      <c r="AX88" s="65" t="s">
        <v>54</v>
      </c>
      <c r="AY88" s="65" t="s">
        <v>54</v>
      </c>
      <c r="AZ88" s="61">
        <f t="shared" si="350"/>
        <v>6</v>
      </c>
      <c r="BA88" s="9">
        <f t="shared" si="351"/>
        <v>79.942499999999981</v>
      </c>
      <c r="BB88" s="9">
        <f t="shared" si="352"/>
        <v>42.54</v>
      </c>
      <c r="BC88" s="68">
        <v>3</v>
      </c>
      <c r="BD88" s="69" t="s">
        <v>54</v>
      </c>
      <c r="BE88" s="69" t="s">
        <v>54</v>
      </c>
      <c r="BF88" s="69" t="s">
        <v>54</v>
      </c>
      <c r="BG88" s="69" t="s">
        <v>54</v>
      </c>
      <c r="BH88" s="69" t="s">
        <v>54</v>
      </c>
      <c r="BI88" s="69" t="s">
        <v>54</v>
      </c>
      <c r="BJ88" s="69" t="s">
        <v>54</v>
      </c>
      <c r="BK88" s="61">
        <f t="shared" si="353"/>
        <v>3</v>
      </c>
      <c r="BL88" s="9">
        <f t="shared" si="354"/>
        <v>43.115400000000001</v>
      </c>
      <c r="BM88" s="9">
        <f t="shared" si="355"/>
        <v>21.27</v>
      </c>
      <c r="BN88" s="78">
        <v>4</v>
      </c>
      <c r="BO88" s="79" t="s">
        <v>54</v>
      </c>
      <c r="BP88" s="79" t="s">
        <v>54</v>
      </c>
      <c r="BQ88" s="79" t="s">
        <v>54</v>
      </c>
      <c r="BR88" s="79" t="s">
        <v>54</v>
      </c>
      <c r="BS88" s="79" t="s">
        <v>54</v>
      </c>
      <c r="BT88" s="79" t="s">
        <v>54</v>
      </c>
      <c r="BU88" s="79" t="s">
        <v>54</v>
      </c>
      <c r="BV88" s="61">
        <f t="shared" si="356"/>
        <v>4</v>
      </c>
      <c r="BW88" s="9">
        <f t="shared" si="357"/>
        <v>84.32</v>
      </c>
      <c r="BX88" s="9">
        <f t="shared" si="358"/>
        <v>28.36</v>
      </c>
      <c r="BY88" s="8">
        <v>0</v>
      </c>
      <c r="BZ88" s="9">
        <f t="shared" si="359"/>
        <v>0</v>
      </c>
      <c r="CA88" s="9">
        <f t="shared" si="360"/>
        <v>0</v>
      </c>
      <c r="CB88" s="8">
        <v>0</v>
      </c>
      <c r="CC88" s="9">
        <f t="shared" si="361"/>
        <v>0</v>
      </c>
      <c r="CD88" s="9">
        <f t="shared" si="362"/>
        <v>0</v>
      </c>
      <c r="CE88" s="10">
        <v>1</v>
      </c>
    </row>
    <row r="89" spans="1:83" s="10" customFormat="1" ht="58.5" customHeight="1">
      <c r="A89" s="10" t="s">
        <v>74</v>
      </c>
      <c r="B89" s="94"/>
      <c r="C89" s="129" t="s">
        <v>1699</v>
      </c>
      <c r="D89" s="20" t="s">
        <v>2184</v>
      </c>
      <c r="E89" s="95" t="s">
        <v>2206</v>
      </c>
      <c r="F89" s="20" t="s">
        <v>1670</v>
      </c>
      <c r="G89" s="96">
        <f t="shared" si="328"/>
        <v>7.09</v>
      </c>
      <c r="H89" s="97">
        <f>SUMIF(цены!A:A,C89,цены!B:B)</f>
        <v>10.9</v>
      </c>
      <c r="I89" s="113">
        <f>SUMIF(наличие!H:H,C89,наличие!D:D)</f>
        <v>0</v>
      </c>
      <c r="J89" s="35">
        <v>53</v>
      </c>
      <c r="K89" s="32" t="s">
        <v>54</v>
      </c>
      <c r="L89" s="32" t="s">
        <v>54</v>
      </c>
      <c r="M89" s="32" t="s">
        <v>54</v>
      </c>
      <c r="N89" s="32" t="s">
        <v>54</v>
      </c>
      <c r="O89" s="32" t="s">
        <v>54</v>
      </c>
      <c r="P89" s="32" t="s">
        <v>54</v>
      </c>
      <c r="Q89" s="32" t="s">
        <v>54</v>
      </c>
      <c r="R89" s="36">
        <f t="shared" si="364"/>
        <v>53</v>
      </c>
      <c r="S89" s="92">
        <f t="shared" si="330"/>
        <v>375.77</v>
      </c>
      <c r="T89" s="42">
        <f t="shared" si="318"/>
        <v>2.5649999999999999</v>
      </c>
      <c r="U89" s="24">
        <f t="shared" si="331"/>
        <v>135.94499999999999</v>
      </c>
      <c r="V89" s="25">
        <f t="shared" si="332"/>
        <v>9.6549999999999994</v>
      </c>
      <c r="W89" s="70">
        <f t="shared" si="333"/>
        <v>34</v>
      </c>
      <c r="X89" s="44">
        <f>ROUND(V89*3.5,1)</f>
        <v>33.799999999999997</v>
      </c>
      <c r="Y89" s="11">
        <f t="shared" si="335"/>
        <v>3060</v>
      </c>
      <c r="Z89" s="6">
        <f t="shared" si="336"/>
        <v>2.5214914552045573</v>
      </c>
      <c r="AA89" s="26">
        <f t="shared" si="337"/>
        <v>18.7</v>
      </c>
      <c r="AB89" s="11" t="e">
        <f>ROUND(AA89*#REF!,-1)</f>
        <v>#REF!</v>
      </c>
      <c r="AC89" s="7">
        <f t="shared" si="338"/>
        <v>0.93682030036250652</v>
      </c>
      <c r="AD89" s="27">
        <f t="shared" si="339"/>
        <v>14</v>
      </c>
      <c r="AE89" s="11" t="e">
        <f>ROUND(AD89*#REF!,-1)</f>
        <v>#REF!</v>
      </c>
      <c r="AF89" s="19">
        <f t="shared" si="340"/>
        <v>0.45002589331952364</v>
      </c>
      <c r="AG89" s="57"/>
      <c r="AH89" s="82">
        <f>J89-AR89-BC89-BN89-BY89-CB89+I89</f>
        <v>40</v>
      </c>
      <c r="AI89" s="83" t="s">
        <v>54</v>
      </c>
      <c r="AJ89" s="83" t="s">
        <v>54</v>
      </c>
      <c r="AK89" s="83" t="s">
        <v>54</v>
      </c>
      <c r="AL89" s="83" t="s">
        <v>54</v>
      </c>
      <c r="AM89" s="83" t="s">
        <v>54</v>
      </c>
      <c r="AN89" s="83" t="s">
        <v>54</v>
      </c>
      <c r="AO89" s="83" t="s">
        <v>54</v>
      </c>
      <c r="AP89" s="89">
        <f t="shared" si="348"/>
        <v>40</v>
      </c>
      <c r="AQ89" s="86">
        <f t="shared" si="349"/>
        <v>283.60000000000002</v>
      </c>
      <c r="AR89" s="64">
        <v>6</v>
      </c>
      <c r="AS89" s="65" t="s">
        <v>54</v>
      </c>
      <c r="AT89" s="65" t="s">
        <v>54</v>
      </c>
      <c r="AU89" s="65" t="s">
        <v>54</v>
      </c>
      <c r="AV89" s="65" t="s">
        <v>54</v>
      </c>
      <c r="AW89" s="65" t="s">
        <v>54</v>
      </c>
      <c r="AX89" s="65" t="s">
        <v>54</v>
      </c>
      <c r="AY89" s="65" t="s">
        <v>54</v>
      </c>
      <c r="AZ89" s="61">
        <f t="shared" si="350"/>
        <v>6</v>
      </c>
      <c r="BA89" s="9">
        <f t="shared" si="351"/>
        <v>79.942499999999981</v>
      </c>
      <c r="BB89" s="9">
        <f t="shared" si="352"/>
        <v>42.54</v>
      </c>
      <c r="BC89" s="68">
        <v>3</v>
      </c>
      <c r="BD89" s="69" t="s">
        <v>54</v>
      </c>
      <c r="BE89" s="69" t="s">
        <v>54</v>
      </c>
      <c r="BF89" s="69" t="s">
        <v>54</v>
      </c>
      <c r="BG89" s="69" t="s">
        <v>54</v>
      </c>
      <c r="BH89" s="69" t="s">
        <v>54</v>
      </c>
      <c r="BI89" s="69" t="s">
        <v>54</v>
      </c>
      <c r="BJ89" s="69" t="s">
        <v>54</v>
      </c>
      <c r="BK89" s="61">
        <f t="shared" si="353"/>
        <v>3</v>
      </c>
      <c r="BL89" s="9">
        <f t="shared" si="354"/>
        <v>43.115400000000001</v>
      </c>
      <c r="BM89" s="9">
        <f t="shared" si="355"/>
        <v>21.27</v>
      </c>
      <c r="BN89" s="78">
        <v>4</v>
      </c>
      <c r="BO89" s="79" t="s">
        <v>54</v>
      </c>
      <c r="BP89" s="79" t="s">
        <v>54</v>
      </c>
      <c r="BQ89" s="79" t="s">
        <v>54</v>
      </c>
      <c r="BR89" s="79" t="s">
        <v>54</v>
      </c>
      <c r="BS89" s="79" t="s">
        <v>54</v>
      </c>
      <c r="BT89" s="79" t="s">
        <v>54</v>
      </c>
      <c r="BU89" s="79" t="s">
        <v>54</v>
      </c>
      <c r="BV89" s="61">
        <f t="shared" si="356"/>
        <v>4</v>
      </c>
      <c r="BW89" s="9">
        <f t="shared" si="357"/>
        <v>84.32</v>
      </c>
      <c r="BX89" s="9">
        <f t="shared" si="358"/>
        <v>28.36</v>
      </c>
      <c r="BY89" s="8">
        <v>0</v>
      </c>
      <c r="BZ89" s="9">
        <f t="shared" si="359"/>
        <v>0</v>
      </c>
      <c r="CA89" s="9">
        <f t="shared" si="360"/>
        <v>0</v>
      </c>
      <c r="CB89" s="8">
        <v>0</v>
      </c>
      <c r="CC89" s="9">
        <f t="shared" si="361"/>
        <v>0</v>
      </c>
      <c r="CD89" s="9">
        <f t="shared" si="362"/>
        <v>0</v>
      </c>
      <c r="CE89" s="10">
        <v>1</v>
      </c>
    </row>
    <row r="90" spans="1:83" s="10" customFormat="1" ht="58.5" customHeight="1">
      <c r="A90" s="10" t="s">
        <v>74</v>
      </c>
      <c r="B90" s="33"/>
      <c r="C90" s="129" t="s">
        <v>1699</v>
      </c>
      <c r="D90" s="20" t="s">
        <v>2193</v>
      </c>
      <c r="E90" s="95" t="s">
        <v>2206</v>
      </c>
      <c r="F90" s="20" t="s">
        <v>1670</v>
      </c>
      <c r="G90" s="96">
        <f t="shared" si="328"/>
        <v>7.09</v>
      </c>
      <c r="H90" s="110">
        <f>SUMIF(цены!A:A,C90,цены!B:B)</f>
        <v>10.9</v>
      </c>
      <c r="I90" s="113">
        <f>SUMIF(наличие!H:H,C90,наличие!D:D)</f>
        <v>0</v>
      </c>
      <c r="J90" s="35">
        <v>69</v>
      </c>
      <c r="K90" s="32" t="s">
        <v>54</v>
      </c>
      <c r="L90" s="32" t="s">
        <v>54</v>
      </c>
      <c r="M90" s="32" t="s">
        <v>54</v>
      </c>
      <c r="N90" s="32" t="s">
        <v>54</v>
      </c>
      <c r="O90" s="32" t="s">
        <v>54</v>
      </c>
      <c r="P90" s="32" t="s">
        <v>54</v>
      </c>
      <c r="Q90" s="32" t="s">
        <v>54</v>
      </c>
      <c r="R90" s="36">
        <f t="shared" si="364"/>
        <v>69</v>
      </c>
      <c r="S90" s="92">
        <f t="shared" si="330"/>
        <v>489.21</v>
      </c>
      <c r="T90" s="42">
        <f t="shared" si="318"/>
        <v>2.5649999999999999</v>
      </c>
      <c r="U90" s="24">
        <f t="shared" si="331"/>
        <v>176.98499999999999</v>
      </c>
      <c r="V90" s="25">
        <f t="shared" si="332"/>
        <v>9.6549999999999994</v>
      </c>
      <c r="W90" s="70">
        <f t="shared" si="333"/>
        <v>34</v>
      </c>
      <c r="X90" s="44">
        <f>ROUND(V90*3.5,1)</f>
        <v>33.799999999999997</v>
      </c>
      <c r="Y90" s="11">
        <f t="shared" si="335"/>
        <v>3060</v>
      </c>
      <c r="Z90" s="6">
        <f t="shared" si="336"/>
        <v>2.5214914552045573</v>
      </c>
      <c r="AA90" s="26">
        <f t="shared" si="337"/>
        <v>18.7</v>
      </c>
      <c r="AB90" s="11" t="e">
        <f>ROUND(AA90*#REF!,-1)</f>
        <v>#REF!</v>
      </c>
      <c r="AC90" s="7">
        <f t="shared" si="338"/>
        <v>0.93682030036250652</v>
      </c>
      <c r="AD90" s="27">
        <f t="shared" si="339"/>
        <v>14</v>
      </c>
      <c r="AE90" s="11" t="e">
        <f>ROUND(AD90*#REF!,-1)</f>
        <v>#REF!</v>
      </c>
      <c r="AF90" s="19">
        <f t="shared" si="340"/>
        <v>0.45002589331952364</v>
      </c>
      <c r="AG90" s="57"/>
      <c r="AH90" s="82">
        <f>J90-AR90-BC90-BN90-BY90-CB90+I90</f>
        <v>50</v>
      </c>
      <c r="AI90" s="83" t="s">
        <v>54</v>
      </c>
      <c r="AJ90" s="83" t="s">
        <v>54</v>
      </c>
      <c r="AK90" s="83" t="s">
        <v>54</v>
      </c>
      <c r="AL90" s="83" t="s">
        <v>54</v>
      </c>
      <c r="AM90" s="83" t="s">
        <v>54</v>
      </c>
      <c r="AN90" s="83" t="s">
        <v>54</v>
      </c>
      <c r="AO90" s="83" t="s">
        <v>54</v>
      </c>
      <c r="AP90" s="89">
        <f t="shared" si="348"/>
        <v>50</v>
      </c>
      <c r="AQ90" s="86">
        <f t="shared" si="349"/>
        <v>354.5</v>
      </c>
      <c r="AR90" s="64">
        <v>8</v>
      </c>
      <c r="AS90" s="65" t="s">
        <v>54</v>
      </c>
      <c r="AT90" s="65" t="s">
        <v>54</v>
      </c>
      <c r="AU90" s="65" t="s">
        <v>54</v>
      </c>
      <c r="AV90" s="65" t="s">
        <v>54</v>
      </c>
      <c r="AW90" s="65" t="s">
        <v>54</v>
      </c>
      <c r="AX90" s="65" t="s">
        <v>54</v>
      </c>
      <c r="AY90" s="65" t="s">
        <v>54</v>
      </c>
      <c r="AZ90" s="61">
        <f t="shared" si="350"/>
        <v>8</v>
      </c>
      <c r="BA90" s="9">
        <f t="shared" si="351"/>
        <v>106.58999999999999</v>
      </c>
      <c r="BB90" s="9">
        <f t="shared" si="352"/>
        <v>56.72</v>
      </c>
      <c r="BC90" s="68">
        <v>5</v>
      </c>
      <c r="BD90" s="69" t="s">
        <v>54</v>
      </c>
      <c r="BE90" s="69" t="s">
        <v>54</v>
      </c>
      <c r="BF90" s="69" t="s">
        <v>54</v>
      </c>
      <c r="BG90" s="69" t="s">
        <v>54</v>
      </c>
      <c r="BH90" s="69" t="s">
        <v>54</v>
      </c>
      <c r="BI90" s="69" t="s">
        <v>54</v>
      </c>
      <c r="BJ90" s="69" t="s">
        <v>54</v>
      </c>
      <c r="BK90" s="61">
        <f t="shared" si="353"/>
        <v>5</v>
      </c>
      <c r="BL90" s="9">
        <f t="shared" si="354"/>
        <v>71.859000000000009</v>
      </c>
      <c r="BM90" s="9">
        <f t="shared" si="355"/>
        <v>35.450000000000003</v>
      </c>
      <c r="BN90" s="78">
        <v>6</v>
      </c>
      <c r="BO90" s="79" t="s">
        <v>54</v>
      </c>
      <c r="BP90" s="79" t="s">
        <v>54</v>
      </c>
      <c r="BQ90" s="79" t="s">
        <v>54</v>
      </c>
      <c r="BR90" s="79" t="s">
        <v>54</v>
      </c>
      <c r="BS90" s="79" t="s">
        <v>54</v>
      </c>
      <c r="BT90" s="79" t="s">
        <v>54</v>
      </c>
      <c r="BU90" s="79" t="s">
        <v>54</v>
      </c>
      <c r="BV90" s="61">
        <f t="shared" si="356"/>
        <v>6</v>
      </c>
      <c r="BW90" s="9">
        <f t="shared" si="357"/>
        <v>126.48</v>
      </c>
      <c r="BX90" s="9">
        <f t="shared" si="358"/>
        <v>42.54</v>
      </c>
      <c r="BY90" s="8">
        <v>0</v>
      </c>
      <c r="BZ90" s="9">
        <f t="shared" si="359"/>
        <v>0</v>
      </c>
      <c r="CA90" s="9">
        <f t="shared" si="360"/>
        <v>0</v>
      </c>
      <c r="CB90" s="8">
        <v>0</v>
      </c>
      <c r="CC90" s="9">
        <f t="shared" si="361"/>
        <v>0</v>
      </c>
      <c r="CD90" s="9">
        <f t="shared" si="362"/>
        <v>0</v>
      </c>
      <c r="CE90" s="10">
        <v>1</v>
      </c>
    </row>
    <row r="91" spans="1:83" s="10" customFormat="1" ht="58.5" customHeight="1">
      <c r="A91" s="10" t="s">
        <v>74</v>
      </c>
      <c r="B91" s="33"/>
      <c r="C91" s="130" t="s">
        <v>455</v>
      </c>
      <c r="D91" s="20" t="s">
        <v>2193</v>
      </c>
      <c r="E91" s="95" t="s">
        <v>1664</v>
      </c>
      <c r="F91" s="20" t="s">
        <v>1670</v>
      </c>
      <c r="G91" s="96">
        <f>ROUND(H91*0.65,2)</f>
        <v>6.44</v>
      </c>
      <c r="H91" s="110">
        <f>SUMIF(цены!A:A,C91,цены!B:B)</f>
        <v>9.9</v>
      </c>
      <c r="I91" s="113">
        <f>SUMIF(наличие!H:H,C91,наличие!D:D)</f>
        <v>142</v>
      </c>
      <c r="J91" s="32" t="s">
        <v>54</v>
      </c>
      <c r="K91" s="32" t="s">
        <v>54</v>
      </c>
      <c r="L91" s="32" t="s">
        <v>54</v>
      </c>
      <c r="M91" s="35">
        <v>40</v>
      </c>
      <c r="N91" s="32" t="s">
        <v>54</v>
      </c>
      <c r="O91" s="35">
        <v>50</v>
      </c>
      <c r="P91" s="32" t="s">
        <v>54</v>
      </c>
      <c r="Q91" s="32" t="s">
        <v>54</v>
      </c>
      <c r="R91" s="36">
        <f t="shared" si="364"/>
        <v>90</v>
      </c>
      <c r="S91" s="92">
        <f>G91*R91</f>
        <v>579.6</v>
      </c>
      <c r="T91" s="42">
        <f t="shared" si="318"/>
        <v>2.4649999999999999</v>
      </c>
      <c r="U91" s="24">
        <f>R91*T91</f>
        <v>221.85</v>
      </c>
      <c r="V91" s="25">
        <f>G91+T91</f>
        <v>8.9050000000000011</v>
      </c>
      <c r="W91" s="70">
        <f>ROUND(V91*3.5,0)</f>
        <v>31</v>
      </c>
      <c r="X91" s="41">
        <f>ROUND(V91*3.6,1)</f>
        <v>32.1</v>
      </c>
      <c r="Y91" s="11">
        <f>ROUND(W91*$Y$2,-1)</f>
        <v>2790</v>
      </c>
      <c r="Z91" s="6">
        <f>(W91-V91)/V91</f>
        <v>2.4811903425042106</v>
      </c>
      <c r="AA91" s="26">
        <f>ROUND(W91/1.82,1)</f>
        <v>17</v>
      </c>
      <c r="AB91" s="11" t="e">
        <f>ROUND(AA91*#REF!,-1)</f>
        <v>#REF!</v>
      </c>
      <c r="AC91" s="7">
        <f>(AA91-V91)/V91</f>
        <v>0.90903986524424452</v>
      </c>
      <c r="AD91" s="27">
        <f>ROUND(AA91*0.75,1)</f>
        <v>12.8</v>
      </c>
      <c r="AE91" s="11" t="e">
        <f>ROUND(AD91*#REF!,-1)</f>
        <v>#REF!</v>
      </c>
      <c r="AF91" s="19">
        <f>(AD91-V91)/V91</f>
        <v>0.43739472206625479</v>
      </c>
      <c r="AG91" s="57"/>
      <c r="AH91" s="82" t="s">
        <v>54</v>
      </c>
      <c r="AI91" s="83" t="s">
        <v>54</v>
      </c>
      <c r="AJ91" s="83" t="s">
        <v>54</v>
      </c>
      <c r="AK91" s="83">
        <f>M91-AU91-BF91-BQ91+14</f>
        <v>32</v>
      </c>
      <c r="AL91" s="83" t="s">
        <v>54</v>
      </c>
      <c r="AM91" s="83">
        <f>O91-AW91-BH91-BS91+18</f>
        <v>40</v>
      </c>
      <c r="AN91" s="83" t="s">
        <v>54</v>
      </c>
      <c r="AO91" s="83" t="s">
        <v>54</v>
      </c>
      <c r="AP91" s="89">
        <f>SUM(AH91:AO91)</f>
        <v>72</v>
      </c>
      <c r="AQ91" s="86">
        <f>AP91*G91</f>
        <v>463.68</v>
      </c>
      <c r="AR91" s="64" t="s">
        <v>54</v>
      </c>
      <c r="AS91" s="83" t="s">
        <v>54</v>
      </c>
      <c r="AT91" s="65" t="s">
        <v>54</v>
      </c>
      <c r="AU91" s="65">
        <v>6</v>
      </c>
      <c r="AV91" s="65" t="s">
        <v>54</v>
      </c>
      <c r="AW91" s="65">
        <v>8</v>
      </c>
      <c r="AX91" s="83" t="s">
        <v>54</v>
      </c>
      <c r="AY91" s="83" t="s">
        <v>54</v>
      </c>
      <c r="AZ91" s="61">
        <f>SUM(AR91:AY91)</f>
        <v>14</v>
      </c>
      <c r="BA91" s="9">
        <f>AZ91*AA91*0.75*0.95</f>
        <v>169.57499999999999</v>
      </c>
      <c r="BB91" s="9">
        <f>AZ91*G91</f>
        <v>90.160000000000011</v>
      </c>
      <c r="BC91" s="68" t="s">
        <v>54</v>
      </c>
      <c r="BD91" s="83" t="s">
        <v>54</v>
      </c>
      <c r="BE91" s="69" t="s">
        <v>54</v>
      </c>
      <c r="BF91" s="69">
        <v>6</v>
      </c>
      <c r="BG91" s="69" t="s">
        <v>54</v>
      </c>
      <c r="BH91" s="69">
        <v>8</v>
      </c>
      <c r="BI91" s="69" t="s">
        <v>54</v>
      </c>
      <c r="BJ91" s="83" t="s">
        <v>54</v>
      </c>
      <c r="BK91" s="61">
        <f>SUM(BC91:BJ91)</f>
        <v>14</v>
      </c>
      <c r="BL91" s="9">
        <f>BK91*W91*0.4227</f>
        <v>183.45180000000002</v>
      </c>
      <c r="BM91" s="9">
        <f>BK91*G91</f>
        <v>90.160000000000011</v>
      </c>
      <c r="BN91" s="78" t="s">
        <v>54</v>
      </c>
      <c r="BO91" s="83" t="s">
        <v>54</v>
      </c>
      <c r="BP91" s="79" t="s">
        <v>54</v>
      </c>
      <c r="BQ91" s="79">
        <v>10</v>
      </c>
      <c r="BR91" s="79" t="s">
        <v>54</v>
      </c>
      <c r="BS91" s="79">
        <v>12</v>
      </c>
      <c r="BT91" s="79" t="s">
        <v>54</v>
      </c>
      <c r="BU91" s="83" t="s">
        <v>54</v>
      </c>
      <c r="BV91" s="61">
        <f>SUM(BN91:BU91)</f>
        <v>22</v>
      </c>
      <c r="BW91" s="9">
        <f>BV91*W91*0.62</f>
        <v>422.84</v>
      </c>
      <c r="BX91" s="9">
        <f>BV91*G91</f>
        <v>141.68</v>
      </c>
      <c r="BY91" s="8">
        <v>0</v>
      </c>
      <c r="BZ91" s="9">
        <f>BY91*AA91*0.9*0.95</f>
        <v>0</v>
      </c>
      <c r="CA91" s="9">
        <f>BY91*G91</f>
        <v>0</v>
      </c>
      <c r="CB91" s="8">
        <v>0</v>
      </c>
      <c r="CC91" s="9">
        <f>CB91*AA91*0.9*0.9</f>
        <v>0</v>
      </c>
      <c r="CD91" s="9">
        <f>CB91*G91</f>
        <v>0</v>
      </c>
      <c r="CE91" s="10">
        <v>1</v>
      </c>
    </row>
    <row r="92" spans="1:83" s="10" customFormat="1" ht="58.5" customHeight="1">
      <c r="A92" s="10" t="s">
        <v>74</v>
      </c>
      <c r="B92" s="33"/>
      <c r="C92" s="130" t="s">
        <v>455</v>
      </c>
      <c r="D92" s="20" t="s">
        <v>2184</v>
      </c>
      <c r="E92" s="95" t="s">
        <v>1664</v>
      </c>
      <c r="F92" s="20" t="s">
        <v>1670</v>
      </c>
      <c r="G92" s="96">
        <f>ROUND(H92*0.65,2)</f>
        <v>6.44</v>
      </c>
      <c r="H92" s="110">
        <f>SUMIF(цены!A:A,C92,цены!B:B)</f>
        <v>9.9</v>
      </c>
      <c r="I92" s="113">
        <f>SUMIF(наличие!H:H,C92,наличие!D:D)</f>
        <v>142</v>
      </c>
      <c r="J92" s="32" t="s">
        <v>54</v>
      </c>
      <c r="K92" s="32" t="s">
        <v>54</v>
      </c>
      <c r="L92" s="32" t="s">
        <v>54</v>
      </c>
      <c r="M92" s="35">
        <v>30</v>
      </c>
      <c r="N92" s="32" t="s">
        <v>54</v>
      </c>
      <c r="O92" s="35">
        <v>40</v>
      </c>
      <c r="P92" s="32" t="s">
        <v>54</v>
      </c>
      <c r="Q92" s="32" t="s">
        <v>54</v>
      </c>
      <c r="R92" s="36">
        <f t="shared" ref="R92" si="365">SUM(J92:Q92)</f>
        <v>70</v>
      </c>
      <c r="S92" s="92">
        <f>G92*R92</f>
        <v>450.8</v>
      </c>
      <c r="T92" s="42">
        <f t="shared" ref="T92" si="366">1.5+ROUND(G92*0.3,2)/2</f>
        <v>2.4649999999999999</v>
      </c>
      <c r="U92" s="24">
        <f>R92*T92</f>
        <v>172.54999999999998</v>
      </c>
      <c r="V92" s="25">
        <f>G92+T92</f>
        <v>8.9050000000000011</v>
      </c>
      <c r="W92" s="70">
        <f>ROUND(V92*3.5,0)</f>
        <v>31</v>
      </c>
      <c r="X92" s="41">
        <f>ROUND(V92*3.6,1)</f>
        <v>32.1</v>
      </c>
      <c r="Y92" s="11">
        <f>ROUND(W92*$Y$2,-1)</f>
        <v>2790</v>
      </c>
      <c r="Z92" s="6">
        <f>(W92-V92)/V92</f>
        <v>2.4811903425042106</v>
      </c>
      <c r="AA92" s="26">
        <f>ROUND(W92/1.82,1)</f>
        <v>17</v>
      </c>
      <c r="AB92" s="11" t="e">
        <f>ROUND(AA92*#REF!,-1)</f>
        <v>#REF!</v>
      </c>
      <c r="AC92" s="7">
        <f>(AA92-V92)/V92</f>
        <v>0.90903986524424452</v>
      </c>
      <c r="AD92" s="27">
        <f>ROUND(AA92*0.75,1)</f>
        <v>12.8</v>
      </c>
      <c r="AE92" s="11" t="e">
        <f>ROUND(AD92*#REF!,-1)</f>
        <v>#REF!</v>
      </c>
      <c r="AF92" s="19">
        <f>(AD92-V92)/V92</f>
        <v>0.43739472206625479</v>
      </c>
      <c r="AG92" s="57"/>
      <c r="AH92" s="82" t="s">
        <v>54</v>
      </c>
      <c r="AI92" s="83" t="s">
        <v>54</v>
      </c>
      <c r="AJ92" s="83" t="s">
        <v>54</v>
      </c>
      <c r="AK92" s="83">
        <f>M92-AU92-BF92-BQ92+18</f>
        <v>30</v>
      </c>
      <c r="AL92" s="83" t="s">
        <v>54</v>
      </c>
      <c r="AM92" s="83">
        <f>O92-AW92-BH92-BS92+16</f>
        <v>32</v>
      </c>
      <c r="AN92" s="83" t="s">
        <v>54</v>
      </c>
      <c r="AO92" s="83" t="s">
        <v>54</v>
      </c>
      <c r="AP92" s="89">
        <f>SUM(AH92:AO92)</f>
        <v>62</v>
      </c>
      <c r="AQ92" s="86">
        <f>AP92*G92</f>
        <v>399.28000000000003</v>
      </c>
      <c r="AR92" s="64" t="s">
        <v>54</v>
      </c>
      <c r="AS92" s="83" t="s">
        <v>54</v>
      </c>
      <c r="AT92" s="65" t="s">
        <v>54</v>
      </c>
      <c r="AU92" s="65">
        <v>6</v>
      </c>
      <c r="AV92" s="65" t="s">
        <v>54</v>
      </c>
      <c r="AW92" s="65">
        <v>8</v>
      </c>
      <c r="AX92" s="83" t="s">
        <v>54</v>
      </c>
      <c r="AY92" s="83" t="s">
        <v>54</v>
      </c>
      <c r="AZ92" s="61">
        <f>SUM(AR92:AY92)</f>
        <v>14</v>
      </c>
      <c r="BA92" s="9">
        <f>AZ92*AA92*0.75*0.95</f>
        <v>169.57499999999999</v>
      </c>
      <c r="BB92" s="9">
        <f>AZ92*G92</f>
        <v>90.160000000000011</v>
      </c>
      <c r="BC92" s="68" t="s">
        <v>54</v>
      </c>
      <c r="BD92" s="83" t="s">
        <v>54</v>
      </c>
      <c r="BE92" s="69" t="s">
        <v>54</v>
      </c>
      <c r="BF92" s="69">
        <v>4</v>
      </c>
      <c r="BG92" s="69" t="s">
        <v>54</v>
      </c>
      <c r="BH92" s="69">
        <v>6</v>
      </c>
      <c r="BI92" s="69" t="s">
        <v>54</v>
      </c>
      <c r="BJ92" s="83" t="s">
        <v>54</v>
      </c>
      <c r="BK92" s="61">
        <f>SUM(BC92:BJ92)</f>
        <v>10</v>
      </c>
      <c r="BL92" s="9">
        <f>BK92*W92*0.4227</f>
        <v>131.03700000000001</v>
      </c>
      <c r="BM92" s="9">
        <f>BK92*G92</f>
        <v>64.400000000000006</v>
      </c>
      <c r="BN92" s="78" t="s">
        <v>54</v>
      </c>
      <c r="BO92" s="83" t="s">
        <v>54</v>
      </c>
      <c r="BP92" s="79" t="s">
        <v>54</v>
      </c>
      <c r="BQ92" s="79">
        <v>8</v>
      </c>
      <c r="BR92" s="79" t="s">
        <v>54</v>
      </c>
      <c r="BS92" s="79">
        <v>10</v>
      </c>
      <c r="BT92" s="79" t="s">
        <v>54</v>
      </c>
      <c r="BU92" s="83" t="s">
        <v>54</v>
      </c>
      <c r="BV92" s="61">
        <f>SUM(BN92:BU92)</f>
        <v>18</v>
      </c>
      <c r="BW92" s="9">
        <f>BV92*W92*0.62</f>
        <v>345.96</v>
      </c>
      <c r="BX92" s="9">
        <f>BV92*G92</f>
        <v>115.92</v>
      </c>
      <c r="BY92" s="8">
        <v>0</v>
      </c>
      <c r="BZ92" s="9">
        <f>BY92*AA92*0.9*0.95</f>
        <v>0</v>
      </c>
      <c r="CA92" s="9">
        <f>BY92*G92</f>
        <v>0</v>
      </c>
      <c r="CB92" s="8">
        <v>0</v>
      </c>
      <c r="CC92" s="9">
        <f>CB92*AA92*0.9*0.9</f>
        <v>0</v>
      </c>
      <c r="CD92" s="9">
        <f>CB92*G92</f>
        <v>0</v>
      </c>
      <c r="CE92" s="10">
        <v>1</v>
      </c>
    </row>
    <row r="93" spans="1:83" s="10" customFormat="1" ht="58.5" customHeight="1">
      <c r="A93" s="10" t="s">
        <v>74</v>
      </c>
      <c r="B93" s="33"/>
      <c r="C93" s="130" t="s">
        <v>455</v>
      </c>
      <c r="D93" s="20" t="s">
        <v>2190</v>
      </c>
      <c r="E93" s="95" t="s">
        <v>1664</v>
      </c>
      <c r="F93" s="20" t="s">
        <v>1670</v>
      </c>
      <c r="G93" s="96">
        <f>ROUND(H93*0.65,2)</f>
        <v>6.44</v>
      </c>
      <c r="H93" s="110">
        <f>SUMIF(цены!A:A,C93,цены!B:B)</f>
        <v>9.9</v>
      </c>
      <c r="I93" s="113">
        <f>SUMIF(наличие!H:H,C93,наличие!D:D)</f>
        <v>142</v>
      </c>
      <c r="J93" s="32" t="s">
        <v>54</v>
      </c>
      <c r="K93" s="32" t="s">
        <v>54</v>
      </c>
      <c r="L93" s="32" t="s">
        <v>54</v>
      </c>
      <c r="M93" s="35">
        <v>10</v>
      </c>
      <c r="N93" s="32" t="s">
        <v>54</v>
      </c>
      <c r="O93" s="35">
        <v>15</v>
      </c>
      <c r="P93" s="32" t="s">
        <v>54</v>
      </c>
      <c r="Q93" s="32" t="s">
        <v>54</v>
      </c>
      <c r="R93" s="36">
        <f t="shared" si="364"/>
        <v>25</v>
      </c>
      <c r="S93" s="92">
        <f>G93*R93</f>
        <v>161</v>
      </c>
      <c r="T93" s="42">
        <f t="shared" si="318"/>
        <v>2.4649999999999999</v>
      </c>
      <c r="U93" s="24">
        <f>R93*T93</f>
        <v>61.625</v>
      </c>
      <c r="V93" s="25">
        <f>G93+T93</f>
        <v>8.9050000000000011</v>
      </c>
      <c r="W93" s="70">
        <f>ROUND(V93*3.5,0)</f>
        <v>31</v>
      </c>
      <c r="X93" s="41">
        <f>ROUND(V93*3.6,1)</f>
        <v>32.1</v>
      </c>
      <c r="Y93" s="11">
        <f>ROUND(W93*$Y$2,-1)</f>
        <v>2790</v>
      </c>
      <c r="Z93" s="6">
        <f>(W93-V93)/V93</f>
        <v>2.4811903425042106</v>
      </c>
      <c r="AA93" s="26">
        <f>ROUND(W93/1.82,1)</f>
        <v>17</v>
      </c>
      <c r="AB93" s="11" t="e">
        <f>ROUND(AA93*#REF!,-1)</f>
        <v>#REF!</v>
      </c>
      <c r="AC93" s="7">
        <f>(AA93-V93)/V93</f>
        <v>0.90903986524424452</v>
      </c>
      <c r="AD93" s="27">
        <f>ROUND(AA93*0.75,1)</f>
        <v>12.8</v>
      </c>
      <c r="AE93" s="11" t="e">
        <f>ROUND(AD93*#REF!,-1)</f>
        <v>#REF!</v>
      </c>
      <c r="AF93" s="19">
        <f>(AD93-V93)/V93</f>
        <v>0.43739472206625479</v>
      </c>
      <c r="AG93" s="57"/>
      <c r="AH93" s="82" t="s">
        <v>54</v>
      </c>
      <c r="AI93" s="83" t="s">
        <v>54</v>
      </c>
      <c r="AJ93" s="83" t="s">
        <v>54</v>
      </c>
      <c r="AK93" s="83">
        <f>M93-AU93-BF93-BQ93+10</f>
        <v>13</v>
      </c>
      <c r="AL93" s="83" t="s">
        <v>54</v>
      </c>
      <c r="AM93" s="83">
        <f>O93-AW93-BH93-BS93+15</f>
        <v>20</v>
      </c>
      <c r="AN93" s="83" t="s">
        <v>54</v>
      </c>
      <c r="AO93" s="83" t="s">
        <v>54</v>
      </c>
      <c r="AP93" s="89">
        <f>SUM(AH93:AO93)</f>
        <v>33</v>
      </c>
      <c r="AQ93" s="86">
        <f>AP93*G93</f>
        <v>212.52</v>
      </c>
      <c r="AR93" s="64" t="s">
        <v>54</v>
      </c>
      <c r="AS93" s="83" t="s">
        <v>54</v>
      </c>
      <c r="AT93" s="65" t="s">
        <v>54</v>
      </c>
      <c r="AU93" s="65">
        <v>0</v>
      </c>
      <c r="AV93" s="65" t="s">
        <v>54</v>
      </c>
      <c r="AW93" s="65">
        <v>0</v>
      </c>
      <c r="AX93" s="83" t="s">
        <v>54</v>
      </c>
      <c r="AY93" s="83" t="s">
        <v>54</v>
      </c>
      <c r="AZ93" s="61">
        <f>SUM(AR93:AY93)</f>
        <v>0</v>
      </c>
      <c r="BA93" s="9">
        <f>AZ93*AA93*0.75*0.95</f>
        <v>0</v>
      </c>
      <c r="BB93" s="9">
        <f>AZ93*G93</f>
        <v>0</v>
      </c>
      <c r="BC93" s="68" t="s">
        <v>54</v>
      </c>
      <c r="BD93" s="83" t="s">
        <v>54</v>
      </c>
      <c r="BE93" s="69" t="s">
        <v>54</v>
      </c>
      <c r="BF93" s="69">
        <v>3</v>
      </c>
      <c r="BG93" s="69" t="s">
        <v>54</v>
      </c>
      <c r="BH93" s="69">
        <v>4</v>
      </c>
      <c r="BI93" s="69" t="s">
        <v>54</v>
      </c>
      <c r="BJ93" s="83" t="s">
        <v>54</v>
      </c>
      <c r="BK93" s="61">
        <f>SUM(BC93:BJ93)</f>
        <v>7</v>
      </c>
      <c r="BL93" s="9">
        <f>BK93*W93*0.4227</f>
        <v>91.72590000000001</v>
      </c>
      <c r="BM93" s="9">
        <f>BK93*G93</f>
        <v>45.080000000000005</v>
      </c>
      <c r="BN93" s="78" t="s">
        <v>54</v>
      </c>
      <c r="BO93" s="83" t="s">
        <v>54</v>
      </c>
      <c r="BP93" s="79" t="s">
        <v>54</v>
      </c>
      <c r="BQ93" s="79">
        <v>4</v>
      </c>
      <c r="BR93" s="79" t="s">
        <v>54</v>
      </c>
      <c r="BS93" s="79">
        <v>6</v>
      </c>
      <c r="BT93" s="79" t="s">
        <v>54</v>
      </c>
      <c r="BU93" s="83" t="s">
        <v>54</v>
      </c>
      <c r="BV93" s="61">
        <f>SUM(BN93:BU93)</f>
        <v>10</v>
      </c>
      <c r="BW93" s="9">
        <f>BV93*W93*0.62</f>
        <v>192.2</v>
      </c>
      <c r="BX93" s="9">
        <f>BV93*G93</f>
        <v>64.400000000000006</v>
      </c>
      <c r="BY93" s="8">
        <v>0</v>
      </c>
      <c r="BZ93" s="9">
        <f>BY93*AA93*0.9*0.95</f>
        <v>0</v>
      </c>
      <c r="CA93" s="9">
        <f>BY93*G93</f>
        <v>0</v>
      </c>
      <c r="CB93" s="8">
        <v>0</v>
      </c>
      <c r="CC93" s="9">
        <f>CB93*AA93*0.9*0.9</f>
        <v>0</v>
      </c>
      <c r="CD93" s="9">
        <f>CB93*G93</f>
        <v>0</v>
      </c>
      <c r="CE93" s="10">
        <v>1</v>
      </c>
    </row>
    <row r="94" spans="1:83" s="10" customFormat="1" ht="58.5" customHeight="1">
      <c r="A94" s="10" t="s">
        <v>74</v>
      </c>
      <c r="B94" s="33"/>
      <c r="C94" s="130" t="s">
        <v>455</v>
      </c>
      <c r="D94" s="20" t="s">
        <v>2198</v>
      </c>
      <c r="E94" s="95" t="s">
        <v>1664</v>
      </c>
      <c r="F94" s="20" t="s">
        <v>1670</v>
      </c>
      <c r="G94" s="96">
        <f>ROUND(H94*0.65,2)</f>
        <v>6.44</v>
      </c>
      <c r="H94" s="110">
        <f>SUMIF(цены!A:A,C94,цены!B:B)</f>
        <v>9.9</v>
      </c>
      <c r="I94" s="113">
        <f>SUMIF(наличие!H:H,C94,наличие!D:D)</f>
        <v>142</v>
      </c>
      <c r="J94" s="32" t="s">
        <v>54</v>
      </c>
      <c r="K94" s="32" t="s">
        <v>54</v>
      </c>
      <c r="L94" s="32" t="s">
        <v>54</v>
      </c>
      <c r="M94" s="35">
        <v>30</v>
      </c>
      <c r="N94" s="32" t="s">
        <v>54</v>
      </c>
      <c r="O94" s="35">
        <v>40</v>
      </c>
      <c r="P94" s="32" t="s">
        <v>54</v>
      </c>
      <c r="Q94" s="32" t="s">
        <v>54</v>
      </c>
      <c r="R94" s="36">
        <f t="shared" si="364"/>
        <v>70</v>
      </c>
      <c r="S94" s="92">
        <f>G94*R94</f>
        <v>450.8</v>
      </c>
      <c r="T94" s="42">
        <f t="shared" si="318"/>
        <v>2.4649999999999999</v>
      </c>
      <c r="U94" s="24">
        <f>R94*T94</f>
        <v>172.54999999999998</v>
      </c>
      <c r="V94" s="25">
        <f>G94+T94</f>
        <v>8.9050000000000011</v>
      </c>
      <c r="W94" s="70">
        <f>ROUND(V94*3.5,0)</f>
        <v>31</v>
      </c>
      <c r="X94" s="41">
        <f>ROUND(V94*3.6,1)</f>
        <v>32.1</v>
      </c>
      <c r="Y94" s="11">
        <f>ROUND(W94*$Y$2,-1)</f>
        <v>2790</v>
      </c>
      <c r="Z94" s="6">
        <f>(W94-V94)/V94</f>
        <v>2.4811903425042106</v>
      </c>
      <c r="AA94" s="26">
        <f>ROUND(W94/1.82,1)</f>
        <v>17</v>
      </c>
      <c r="AB94" s="11" t="e">
        <f>ROUND(AA94*#REF!,-1)</f>
        <v>#REF!</v>
      </c>
      <c r="AC94" s="7">
        <f>(AA94-V94)/V94</f>
        <v>0.90903986524424452</v>
      </c>
      <c r="AD94" s="27">
        <f>ROUND(AA94*0.75,1)</f>
        <v>12.8</v>
      </c>
      <c r="AE94" s="11" t="e">
        <f>ROUND(AD94*#REF!,-1)</f>
        <v>#REF!</v>
      </c>
      <c r="AF94" s="19">
        <f>(AD94-V94)/V94</f>
        <v>0.43739472206625479</v>
      </c>
      <c r="AG94" s="57"/>
      <c r="AH94" s="82" t="s">
        <v>54</v>
      </c>
      <c r="AI94" s="83" t="s">
        <v>54</v>
      </c>
      <c r="AJ94" s="83" t="s">
        <v>54</v>
      </c>
      <c r="AK94" s="83">
        <f>M94-AU94-BF94-BQ94+12</f>
        <v>24</v>
      </c>
      <c r="AL94" s="83" t="s">
        <v>54</v>
      </c>
      <c r="AM94" s="83">
        <f>O94-AW94-BH94-BS94+15</f>
        <v>31</v>
      </c>
      <c r="AN94" s="83" t="s">
        <v>54</v>
      </c>
      <c r="AO94" s="83" t="s">
        <v>54</v>
      </c>
      <c r="AP94" s="89">
        <f>SUM(AH94:AO94)</f>
        <v>55</v>
      </c>
      <c r="AQ94" s="86">
        <f>AP94*G94</f>
        <v>354.20000000000005</v>
      </c>
      <c r="AR94" s="64" t="s">
        <v>54</v>
      </c>
      <c r="AS94" s="83" t="s">
        <v>54</v>
      </c>
      <c r="AT94" s="65" t="s">
        <v>54</v>
      </c>
      <c r="AU94" s="65">
        <v>6</v>
      </c>
      <c r="AV94" s="65" t="s">
        <v>54</v>
      </c>
      <c r="AW94" s="65">
        <v>8</v>
      </c>
      <c r="AX94" s="83" t="s">
        <v>54</v>
      </c>
      <c r="AY94" s="83" t="s">
        <v>54</v>
      </c>
      <c r="AZ94" s="61">
        <f>SUM(AR94:AY94)</f>
        <v>14</v>
      </c>
      <c r="BA94" s="9">
        <f>AZ94*AA94*0.75*0.95</f>
        <v>169.57499999999999</v>
      </c>
      <c r="BB94" s="9">
        <f>AZ94*G94</f>
        <v>90.160000000000011</v>
      </c>
      <c r="BC94" s="68" t="s">
        <v>54</v>
      </c>
      <c r="BD94" s="83" t="s">
        <v>54</v>
      </c>
      <c r="BE94" s="69" t="s">
        <v>54</v>
      </c>
      <c r="BF94" s="69">
        <v>4</v>
      </c>
      <c r="BG94" s="69" t="s">
        <v>54</v>
      </c>
      <c r="BH94" s="69">
        <v>6</v>
      </c>
      <c r="BI94" s="69" t="s">
        <v>54</v>
      </c>
      <c r="BJ94" s="83" t="s">
        <v>54</v>
      </c>
      <c r="BK94" s="61">
        <f>SUM(BC94:BJ94)</f>
        <v>10</v>
      </c>
      <c r="BL94" s="9">
        <f>BK94*W94*0.4227</f>
        <v>131.03700000000001</v>
      </c>
      <c r="BM94" s="9">
        <f>BK94*G94</f>
        <v>64.400000000000006</v>
      </c>
      <c r="BN94" s="78" t="s">
        <v>54</v>
      </c>
      <c r="BO94" s="83" t="s">
        <v>54</v>
      </c>
      <c r="BP94" s="79" t="s">
        <v>54</v>
      </c>
      <c r="BQ94" s="79">
        <v>8</v>
      </c>
      <c r="BR94" s="79" t="s">
        <v>54</v>
      </c>
      <c r="BS94" s="79">
        <v>10</v>
      </c>
      <c r="BT94" s="79" t="s">
        <v>54</v>
      </c>
      <c r="BU94" s="83" t="s">
        <v>54</v>
      </c>
      <c r="BV94" s="61">
        <f>SUM(BN94:BU94)</f>
        <v>18</v>
      </c>
      <c r="BW94" s="9">
        <f>BV94*W94*0.62</f>
        <v>345.96</v>
      </c>
      <c r="BX94" s="9">
        <f>BV94*G94</f>
        <v>115.92</v>
      </c>
      <c r="BY94" s="8">
        <v>0</v>
      </c>
      <c r="BZ94" s="9">
        <f>BY94*AA94*0.9*0.95</f>
        <v>0</v>
      </c>
      <c r="CA94" s="9">
        <f>BY94*G94</f>
        <v>0</v>
      </c>
      <c r="CB94" s="8">
        <v>0</v>
      </c>
      <c r="CC94" s="9">
        <f>CB94*AA94*0.9*0.9</f>
        <v>0</v>
      </c>
      <c r="CD94" s="9">
        <f>CB94*G94</f>
        <v>0</v>
      </c>
      <c r="CE94" s="10">
        <v>1</v>
      </c>
    </row>
    <row r="95" spans="1:83" s="10" customFormat="1" ht="58.5" customHeight="1">
      <c r="A95" s="10" t="s">
        <v>74</v>
      </c>
      <c r="B95" s="33"/>
      <c r="C95" s="130" t="s">
        <v>455</v>
      </c>
      <c r="D95" s="20" t="s">
        <v>2207</v>
      </c>
      <c r="E95" s="95" t="s">
        <v>1664</v>
      </c>
      <c r="F95" s="20" t="s">
        <v>1670</v>
      </c>
      <c r="G95" s="96">
        <f>ROUND(H95*0.65,2)</f>
        <v>6.44</v>
      </c>
      <c r="H95" s="110">
        <f>SUMIF(цены!A:A,C95,цены!B:B)</f>
        <v>9.9</v>
      </c>
      <c r="I95" s="113">
        <f>SUMIF(наличие!H:H,C95,наличие!D:D)</f>
        <v>142</v>
      </c>
      <c r="J95" s="32" t="s">
        <v>54</v>
      </c>
      <c r="K95" s="32" t="s">
        <v>54</v>
      </c>
      <c r="L95" s="32" t="s">
        <v>54</v>
      </c>
      <c r="M95" s="35">
        <v>25</v>
      </c>
      <c r="N95" s="32" t="s">
        <v>54</v>
      </c>
      <c r="O95" s="35">
        <v>35</v>
      </c>
      <c r="P95" s="32" t="s">
        <v>54</v>
      </c>
      <c r="Q95" s="32" t="s">
        <v>54</v>
      </c>
      <c r="R95" s="36">
        <f t="shared" si="364"/>
        <v>60</v>
      </c>
      <c r="S95" s="92">
        <f>G95*R95</f>
        <v>386.40000000000003</v>
      </c>
      <c r="T95" s="42">
        <f t="shared" si="318"/>
        <v>2.4649999999999999</v>
      </c>
      <c r="U95" s="24">
        <f>R95*T95</f>
        <v>147.89999999999998</v>
      </c>
      <c r="V95" s="25">
        <f>G95+T95</f>
        <v>8.9050000000000011</v>
      </c>
      <c r="W95" s="70">
        <f>ROUND(V95*3.5,0)</f>
        <v>31</v>
      </c>
      <c r="X95" s="41">
        <f>ROUND(V95*3.6,1)</f>
        <v>32.1</v>
      </c>
      <c r="Y95" s="11">
        <f>ROUND(W95*$Y$2,-1)</f>
        <v>2790</v>
      </c>
      <c r="Z95" s="6">
        <f>(W95-V95)/V95</f>
        <v>2.4811903425042106</v>
      </c>
      <c r="AA95" s="26">
        <f>ROUND(W95/1.82,1)</f>
        <v>17</v>
      </c>
      <c r="AB95" s="11" t="e">
        <f>ROUND(AA95*#REF!,-1)</f>
        <v>#REF!</v>
      </c>
      <c r="AC95" s="7">
        <f>(AA95-V95)/V95</f>
        <v>0.90903986524424452</v>
      </c>
      <c r="AD95" s="27">
        <f>ROUND(AA95*0.75,1)</f>
        <v>12.8</v>
      </c>
      <c r="AE95" s="11" t="e">
        <f>ROUND(AD95*#REF!,-1)</f>
        <v>#REF!</v>
      </c>
      <c r="AF95" s="19">
        <f>(AD95-V95)/V95</f>
        <v>0.43739472206625479</v>
      </c>
      <c r="AG95" s="57"/>
      <c r="AH95" s="82" t="s">
        <v>54</v>
      </c>
      <c r="AI95" s="83" t="s">
        <v>54</v>
      </c>
      <c r="AJ95" s="83" t="s">
        <v>54</v>
      </c>
      <c r="AK95" s="83">
        <f>M95-AU95-BF95-BQ95+6</f>
        <v>18</v>
      </c>
      <c r="AL95" s="83" t="s">
        <v>54</v>
      </c>
      <c r="AM95" s="83">
        <f>O95-AW95-BH95-BS95+6</f>
        <v>23</v>
      </c>
      <c r="AN95" s="83" t="s">
        <v>54</v>
      </c>
      <c r="AO95" s="83" t="s">
        <v>54</v>
      </c>
      <c r="AP95" s="89">
        <f>SUM(AH95:AO95)</f>
        <v>41</v>
      </c>
      <c r="AQ95" s="86">
        <f>AP95*G95</f>
        <v>264.04000000000002</v>
      </c>
      <c r="AR95" s="64" t="s">
        <v>54</v>
      </c>
      <c r="AS95" s="83" t="s">
        <v>54</v>
      </c>
      <c r="AT95" s="65" t="s">
        <v>54</v>
      </c>
      <c r="AU95" s="65">
        <v>4</v>
      </c>
      <c r="AV95" s="65" t="s">
        <v>54</v>
      </c>
      <c r="AW95" s="65">
        <v>6</v>
      </c>
      <c r="AX95" s="83" t="s">
        <v>54</v>
      </c>
      <c r="AY95" s="83" t="s">
        <v>54</v>
      </c>
      <c r="AZ95" s="61">
        <f>SUM(AR95:AY95)</f>
        <v>10</v>
      </c>
      <c r="BA95" s="9">
        <f>AZ95*AA95*0.75*0.95</f>
        <v>121.125</v>
      </c>
      <c r="BB95" s="9">
        <f>AZ95*G95</f>
        <v>64.400000000000006</v>
      </c>
      <c r="BC95" s="68" t="s">
        <v>54</v>
      </c>
      <c r="BD95" s="83" t="s">
        <v>54</v>
      </c>
      <c r="BE95" s="69" t="s">
        <v>54</v>
      </c>
      <c r="BF95" s="69">
        <v>3</v>
      </c>
      <c r="BG95" s="69" t="s">
        <v>54</v>
      </c>
      <c r="BH95" s="69">
        <v>4</v>
      </c>
      <c r="BI95" s="69" t="s">
        <v>54</v>
      </c>
      <c r="BJ95" s="83" t="s">
        <v>54</v>
      </c>
      <c r="BK95" s="61">
        <f>SUM(BC95:BJ95)</f>
        <v>7</v>
      </c>
      <c r="BL95" s="9">
        <f>BK95*W95*0.4227</f>
        <v>91.72590000000001</v>
      </c>
      <c r="BM95" s="9">
        <f>BK95*G95</f>
        <v>45.080000000000005</v>
      </c>
      <c r="BN95" s="78" t="s">
        <v>54</v>
      </c>
      <c r="BO95" s="83" t="s">
        <v>54</v>
      </c>
      <c r="BP95" s="79" t="s">
        <v>54</v>
      </c>
      <c r="BQ95" s="79">
        <v>6</v>
      </c>
      <c r="BR95" s="79" t="s">
        <v>54</v>
      </c>
      <c r="BS95" s="79">
        <v>8</v>
      </c>
      <c r="BT95" s="79" t="s">
        <v>54</v>
      </c>
      <c r="BU95" s="83" t="s">
        <v>54</v>
      </c>
      <c r="BV95" s="61">
        <f>SUM(BN95:BU95)</f>
        <v>14</v>
      </c>
      <c r="BW95" s="9">
        <f>BV95*W95*0.62</f>
        <v>269.08</v>
      </c>
      <c r="BX95" s="9">
        <f>BV95*G95</f>
        <v>90.160000000000011</v>
      </c>
      <c r="BY95" s="8">
        <v>0</v>
      </c>
      <c r="BZ95" s="9">
        <f>BY95*AA95*0.9*0.95</f>
        <v>0</v>
      </c>
      <c r="CA95" s="9">
        <f>BY95*G95</f>
        <v>0</v>
      </c>
      <c r="CB95" s="8">
        <v>0</v>
      </c>
      <c r="CC95" s="9">
        <f>CB95*AA95*0.9*0.9</f>
        <v>0</v>
      </c>
      <c r="CD95" s="9">
        <f>CB95*G95</f>
        <v>0</v>
      </c>
      <c r="CE95" s="10">
        <v>1</v>
      </c>
    </row>
    <row r="96" spans="1:83" s="10" customFormat="1" ht="58.5" customHeight="1">
      <c r="A96" s="10" t="s">
        <v>74</v>
      </c>
      <c r="B96" s="94"/>
      <c r="C96" s="129" t="s">
        <v>1744</v>
      </c>
      <c r="D96" s="20" t="s">
        <v>2197</v>
      </c>
      <c r="E96" s="95" t="s">
        <v>1664</v>
      </c>
      <c r="F96" s="20" t="s">
        <v>1670</v>
      </c>
      <c r="G96" s="96">
        <f t="shared" ref="G96:G131" si="367">ROUND(H96*0.65,2)</f>
        <v>7.09</v>
      </c>
      <c r="H96" s="97">
        <f>SUMIF(цены!A:A,C96,цены!B:B)</f>
        <v>10.9</v>
      </c>
      <c r="I96" s="113">
        <f>SUMIF(наличие!H:H,C96,наличие!D:D)</f>
        <v>0</v>
      </c>
      <c r="J96" s="35">
        <v>54</v>
      </c>
      <c r="K96" s="32" t="s">
        <v>54</v>
      </c>
      <c r="L96" s="32" t="s">
        <v>54</v>
      </c>
      <c r="M96" s="32" t="s">
        <v>54</v>
      </c>
      <c r="N96" s="32" t="s">
        <v>54</v>
      </c>
      <c r="O96" s="32" t="s">
        <v>54</v>
      </c>
      <c r="P96" s="32" t="s">
        <v>54</v>
      </c>
      <c r="Q96" s="32" t="s">
        <v>54</v>
      </c>
      <c r="R96" s="36">
        <f t="shared" ref="R96:R104" si="368">SUM(J96:Q96)</f>
        <v>54</v>
      </c>
      <c r="S96" s="92">
        <f t="shared" ref="S96:S106" si="369">G96*R96</f>
        <v>382.86</v>
      </c>
      <c r="T96" s="42">
        <f t="shared" si="318"/>
        <v>2.5649999999999999</v>
      </c>
      <c r="U96" s="24">
        <f t="shared" ref="U96:U106" si="370">R96*T96</f>
        <v>138.51</v>
      </c>
      <c r="V96" s="25">
        <f t="shared" ref="V96:V106" si="371">G96+T96</f>
        <v>9.6549999999999994</v>
      </c>
      <c r="W96" s="70">
        <f t="shared" ref="W96:W106" si="372">ROUND(V96*3.5,0)</f>
        <v>34</v>
      </c>
      <c r="X96" s="44">
        <f t="shared" ref="X96:X104" si="373">ROUND(V96*3.5,1)</f>
        <v>33.799999999999997</v>
      </c>
      <c r="Y96" s="11">
        <f t="shared" ref="Y96:Y106" si="374">ROUND(W96*$Y$2,-1)</f>
        <v>3060</v>
      </c>
      <c r="Z96" s="6">
        <f t="shared" ref="Z96:Z106" si="375">(W96-V96)/V96</f>
        <v>2.5214914552045573</v>
      </c>
      <c r="AA96" s="26">
        <f t="shared" ref="AA96:AA106" si="376">ROUND(W96/1.82,1)</f>
        <v>18.7</v>
      </c>
      <c r="AB96" s="11" t="e">
        <f>ROUND(AA96*#REF!,-1)</f>
        <v>#REF!</v>
      </c>
      <c r="AC96" s="7">
        <f t="shared" ref="AC96:AC106" si="377">(AA96-V96)/V96</f>
        <v>0.93682030036250652</v>
      </c>
      <c r="AD96" s="27">
        <f t="shared" ref="AD96:AD106" si="378">ROUND(AA96*0.75,1)</f>
        <v>14</v>
      </c>
      <c r="AE96" s="11" t="e">
        <f>ROUND(AD96*#REF!,-1)</f>
        <v>#REF!</v>
      </c>
      <c r="AF96" s="19">
        <f t="shared" ref="AF96:AF106" si="379">(AD96-V96)/V96</f>
        <v>0.45002589331952364</v>
      </c>
      <c r="AG96" s="57"/>
      <c r="AH96" s="82">
        <f t="shared" ref="AH96:AH104" si="380">J96-AR96-BC96-BN96-BY96-CB96+I96</f>
        <v>30</v>
      </c>
      <c r="AI96" s="83" t="s">
        <v>54</v>
      </c>
      <c r="AJ96" s="83" t="s">
        <v>54</v>
      </c>
      <c r="AK96" s="83" t="s">
        <v>54</v>
      </c>
      <c r="AL96" s="83" t="s">
        <v>54</v>
      </c>
      <c r="AM96" s="83" t="s">
        <v>54</v>
      </c>
      <c r="AN96" s="83" t="s">
        <v>54</v>
      </c>
      <c r="AO96" s="83" t="s">
        <v>54</v>
      </c>
      <c r="AP96" s="89">
        <f t="shared" ref="AP96:AP106" si="381">SUM(AH96:AO96)</f>
        <v>30</v>
      </c>
      <c r="AQ96" s="86">
        <f t="shared" ref="AQ96:AQ106" si="382">AP96*G96</f>
        <v>212.7</v>
      </c>
      <c r="AR96" s="64">
        <v>6</v>
      </c>
      <c r="AS96" s="65" t="s">
        <v>54</v>
      </c>
      <c r="AT96" s="65" t="s">
        <v>54</v>
      </c>
      <c r="AU96" s="65" t="s">
        <v>54</v>
      </c>
      <c r="AV96" s="65" t="s">
        <v>54</v>
      </c>
      <c r="AW96" s="65" t="s">
        <v>54</v>
      </c>
      <c r="AX96" s="65" t="s">
        <v>54</v>
      </c>
      <c r="AY96" s="65" t="s">
        <v>54</v>
      </c>
      <c r="AZ96" s="61">
        <f t="shared" ref="AZ96:AZ106" si="383">SUM(AR96:AY96)</f>
        <v>6</v>
      </c>
      <c r="BA96" s="9">
        <f t="shared" ref="BA96:BA106" si="384">AZ96*AA96*0.75*0.95</f>
        <v>79.942499999999981</v>
      </c>
      <c r="BB96" s="9">
        <f t="shared" ref="BB96:BB106" si="385">AZ96*G96</f>
        <v>42.54</v>
      </c>
      <c r="BC96" s="68">
        <v>6</v>
      </c>
      <c r="BD96" s="69" t="s">
        <v>54</v>
      </c>
      <c r="BE96" s="69" t="s">
        <v>54</v>
      </c>
      <c r="BF96" s="69" t="s">
        <v>54</v>
      </c>
      <c r="BG96" s="69" t="s">
        <v>54</v>
      </c>
      <c r="BH96" s="69" t="s">
        <v>54</v>
      </c>
      <c r="BI96" s="69" t="s">
        <v>54</v>
      </c>
      <c r="BJ96" s="69" t="s">
        <v>54</v>
      </c>
      <c r="BK96" s="61">
        <f t="shared" ref="BK96:BK106" si="386">SUM(BC96:BJ96)</f>
        <v>6</v>
      </c>
      <c r="BL96" s="9">
        <f t="shared" ref="BL96:BL106" si="387">BK96*W96*0.4227</f>
        <v>86.230800000000002</v>
      </c>
      <c r="BM96" s="9">
        <f t="shared" ref="BM96:BM106" si="388">BK96*G96</f>
        <v>42.54</v>
      </c>
      <c r="BN96" s="78">
        <v>12</v>
      </c>
      <c r="BO96" s="79" t="s">
        <v>54</v>
      </c>
      <c r="BP96" s="79" t="s">
        <v>54</v>
      </c>
      <c r="BQ96" s="79" t="s">
        <v>54</v>
      </c>
      <c r="BR96" s="79" t="s">
        <v>54</v>
      </c>
      <c r="BS96" s="79" t="s">
        <v>54</v>
      </c>
      <c r="BT96" s="79" t="s">
        <v>54</v>
      </c>
      <c r="BU96" s="79" t="s">
        <v>54</v>
      </c>
      <c r="BV96" s="61">
        <f t="shared" ref="BV96:BV105" si="389">SUM(BN96:BU96)</f>
        <v>12</v>
      </c>
      <c r="BW96" s="9">
        <f t="shared" ref="BW96:BW105" si="390">BV96*W96*0.62</f>
        <v>252.96</v>
      </c>
      <c r="BX96" s="9">
        <f t="shared" ref="BX96:BX105" si="391">BV96*G96</f>
        <v>85.08</v>
      </c>
      <c r="BY96" s="8">
        <v>0</v>
      </c>
      <c r="BZ96" s="9">
        <f t="shared" ref="BZ96:BZ105" si="392">BY96*AA96*0.9*0.95</f>
        <v>0</v>
      </c>
      <c r="CA96" s="9">
        <f t="shared" ref="CA96:CA105" si="393">BY96*G96</f>
        <v>0</v>
      </c>
      <c r="CB96" s="8">
        <v>0</v>
      </c>
      <c r="CC96" s="9">
        <f t="shared" ref="CC96:CC105" si="394">CB96*AA96*0.9*0.9</f>
        <v>0</v>
      </c>
      <c r="CD96" s="9">
        <f t="shared" ref="CD96:CD105" si="395">CB96*G96</f>
        <v>0</v>
      </c>
      <c r="CE96" s="10">
        <v>1</v>
      </c>
    </row>
    <row r="97" spans="1:83" s="10" customFormat="1" ht="58.5" customHeight="1">
      <c r="A97" s="10" t="s">
        <v>74</v>
      </c>
      <c r="B97" s="94"/>
      <c r="C97" s="129" t="s">
        <v>1744</v>
      </c>
      <c r="D97" s="20" t="s">
        <v>2200</v>
      </c>
      <c r="E97" s="95" t="s">
        <v>1664</v>
      </c>
      <c r="F97" s="20" t="s">
        <v>1670</v>
      </c>
      <c r="G97" s="96">
        <f t="shared" si="367"/>
        <v>7.09</v>
      </c>
      <c r="H97" s="97">
        <f>SUMIF(цены!A:A,C97,цены!B:B)</f>
        <v>10.9</v>
      </c>
      <c r="I97" s="113">
        <f>SUMIF(наличие!H:H,C97,наличие!D:D)</f>
        <v>0</v>
      </c>
      <c r="J97" s="35">
        <v>35</v>
      </c>
      <c r="K97" s="32" t="s">
        <v>54</v>
      </c>
      <c r="L97" s="32" t="s">
        <v>54</v>
      </c>
      <c r="M97" s="32" t="s">
        <v>54</v>
      </c>
      <c r="N97" s="32" t="s">
        <v>54</v>
      </c>
      <c r="O97" s="32" t="s">
        <v>54</v>
      </c>
      <c r="P97" s="32" t="s">
        <v>54</v>
      </c>
      <c r="Q97" s="32" t="s">
        <v>54</v>
      </c>
      <c r="R97" s="36">
        <f t="shared" si="368"/>
        <v>35</v>
      </c>
      <c r="S97" s="92">
        <f t="shared" si="369"/>
        <v>248.15</v>
      </c>
      <c r="T97" s="42">
        <f t="shared" si="318"/>
        <v>2.5649999999999999</v>
      </c>
      <c r="U97" s="24">
        <f t="shared" si="370"/>
        <v>89.774999999999991</v>
      </c>
      <c r="V97" s="25">
        <f t="shared" si="371"/>
        <v>9.6549999999999994</v>
      </c>
      <c r="W97" s="70">
        <f t="shared" si="372"/>
        <v>34</v>
      </c>
      <c r="X97" s="44">
        <f t="shared" si="373"/>
        <v>33.799999999999997</v>
      </c>
      <c r="Y97" s="11">
        <f t="shared" si="374"/>
        <v>3060</v>
      </c>
      <c r="Z97" s="6">
        <f t="shared" si="375"/>
        <v>2.5214914552045573</v>
      </c>
      <c r="AA97" s="26">
        <f t="shared" si="376"/>
        <v>18.7</v>
      </c>
      <c r="AB97" s="11" t="e">
        <f>ROUND(AA97*#REF!,-1)</f>
        <v>#REF!</v>
      </c>
      <c r="AC97" s="7">
        <f t="shared" si="377"/>
        <v>0.93682030036250652</v>
      </c>
      <c r="AD97" s="27">
        <f t="shared" si="378"/>
        <v>14</v>
      </c>
      <c r="AE97" s="11" t="e">
        <f>ROUND(AD97*#REF!,-1)</f>
        <v>#REF!</v>
      </c>
      <c r="AF97" s="19">
        <f t="shared" si="379"/>
        <v>0.45002589331952364</v>
      </c>
      <c r="AG97" s="57"/>
      <c r="AH97" s="82">
        <f t="shared" si="380"/>
        <v>20</v>
      </c>
      <c r="AI97" s="83" t="s">
        <v>54</v>
      </c>
      <c r="AJ97" s="83" t="s">
        <v>54</v>
      </c>
      <c r="AK97" s="83" t="s">
        <v>54</v>
      </c>
      <c r="AL97" s="83" t="s">
        <v>54</v>
      </c>
      <c r="AM97" s="83" t="s">
        <v>54</v>
      </c>
      <c r="AN97" s="83" t="s">
        <v>54</v>
      </c>
      <c r="AO97" s="83" t="s">
        <v>54</v>
      </c>
      <c r="AP97" s="89">
        <f t="shared" si="381"/>
        <v>20</v>
      </c>
      <c r="AQ97" s="86">
        <f t="shared" si="382"/>
        <v>141.80000000000001</v>
      </c>
      <c r="AR97" s="64">
        <v>0</v>
      </c>
      <c r="AS97" s="65" t="s">
        <v>54</v>
      </c>
      <c r="AT97" s="65" t="s">
        <v>54</v>
      </c>
      <c r="AU97" s="65" t="s">
        <v>54</v>
      </c>
      <c r="AV97" s="65" t="s">
        <v>54</v>
      </c>
      <c r="AW97" s="65" t="s">
        <v>54</v>
      </c>
      <c r="AX97" s="65" t="s">
        <v>54</v>
      </c>
      <c r="AY97" s="65" t="s">
        <v>54</v>
      </c>
      <c r="AZ97" s="61">
        <f t="shared" si="383"/>
        <v>0</v>
      </c>
      <c r="BA97" s="9">
        <f t="shared" si="384"/>
        <v>0</v>
      </c>
      <c r="BB97" s="9">
        <f t="shared" si="385"/>
        <v>0</v>
      </c>
      <c r="BC97" s="68">
        <v>5</v>
      </c>
      <c r="BD97" s="69" t="s">
        <v>54</v>
      </c>
      <c r="BE97" s="69" t="s">
        <v>54</v>
      </c>
      <c r="BF97" s="69" t="s">
        <v>54</v>
      </c>
      <c r="BG97" s="69" t="s">
        <v>54</v>
      </c>
      <c r="BH97" s="69" t="s">
        <v>54</v>
      </c>
      <c r="BI97" s="69" t="s">
        <v>54</v>
      </c>
      <c r="BJ97" s="69" t="s">
        <v>54</v>
      </c>
      <c r="BK97" s="61">
        <f t="shared" si="386"/>
        <v>5</v>
      </c>
      <c r="BL97" s="9">
        <f t="shared" si="387"/>
        <v>71.859000000000009</v>
      </c>
      <c r="BM97" s="9">
        <f t="shared" si="388"/>
        <v>35.450000000000003</v>
      </c>
      <c r="BN97" s="78">
        <v>10</v>
      </c>
      <c r="BO97" s="79" t="s">
        <v>54</v>
      </c>
      <c r="BP97" s="79" t="s">
        <v>54</v>
      </c>
      <c r="BQ97" s="79" t="s">
        <v>54</v>
      </c>
      <c r="BR97" s="79" t="s">
        <v>54</v>
      </c>
      <c r="BS97" s="79" t="s">
        <v>54</v>
      </c>
      <c r="BT97" s="79" t="s">
        <v>54</v>
      </c>
      <c r="BU97" s="79" t="s">
        <v>54</v>
      </c>
      <c r="BV97" s="61">
        <f t="shared" si="389"/>
        <v>10</v>
      </c>
      <c r="BW97" s="9">
        <f t="shared" si="390"/>
        <v>210.8</v>
      </c>
      <c r="BX97" s="9">
        <f t="shared" si="391"/>
        <v>70.900000000000006</v>
      </c>
      <c r="BY97" s="8">
        <v>0</v>
      </c>
      <c r="BZ97" s="9">
        <f t="shared" si="392"/>
        <v>0</v>
      </c>
      <c r="CA97" s="9">
        <f t="shared" si="393"/>
        <v>0</v>
      </c>
      <c r="CB97" s="8">
        <v>0</v>
      </c>
      <c r="CC97" s="9">
        <f t="shared" si="394"/>
        <v>0</v>
      </c>
      <c r="CD97" s="9">
        <f t="shared" si="395"/>
        <v>0</v>
      </c>
      <c r="CE97" s="10">
        <v>1</v>
      </c>
    </row>
    <row r="98" spans="1:83" s="10" customFormat="1" ht="58.5" customHeight="1">
      <c r="A98" s="10" t="s">
        <v>74</v>
      </c>
      <c r="B98" s="33"/>
      <c r="C98" s="129" t="s">
        <v>1744</v>
      </c>
      <c r="D98" s="20" t="s">
        <v>2208</v>
      </c>
      <c r="E98" s="95" t="s">
        <v>1664</v>
      </c>
      <c r="F98" s="20" t="s">
        <v>1670</v>
      </c>
      <c r="G98" s="96">
        <f t="shared" si="367"/>
        <v>7.09</v>
      </c>
      <c r="H98" s="110">
        <f>SUMIF(цены!A:A,C98,цены!B:B)</f>
        <v>10.9</v>
      </c>
      <c r="I98" s="113">
        <f>SUMIF(наличие!H:H,C98,наличие!D:D)</f>
        <v>0</v>
      </c>
      <c r="J98" s="35">
        <v>26</v>
      </c>
      <c r="K98" s="32" t="s">
        <v>54</v>
      </c>
      <c r="L98" s="32" t="s">
        <v>54</v>
      </c>
      <c r="M98" s="32" t="s">
        <v>54</v>
      </c>
      <c r="N98" s="32" t="s">
        <v>54</v>
      </c>
      <c r="O98" s="32" t="s">
        <v>54</v>
      </c>
      <c r="P98" s="32" t="s">
        <v>54</v>
      </c>
      <c r="Q98" s="32" t="s">
        <v>54</v>
      </c>
      <c r="R98" s="36">
        <f t="shared" si="368"/>
        <v>26</v>
      </c>
      <c r="S98" s="92">
        <f t="shared" si="369"/>
        <v>184.34</v>
      </c>
      <c r="T98" s="42">
        <f t="shared" si="318"/>
        <v>2.5649999999999999</v>
      </c>
      <c r="U98" s="24">
        <f t="shared" si="370"/>
        <v>66.69</v>
      </c>
      <c r="V98" s="25">
        <f t="shared" si="371"/>
        <v>9.6549999999999994</v>
      </c>
      <c r="W98" s="70">
        <f t="shared" si="372"/>
        <v>34</v>
      </c>
      <c r="X98" s="44">
        <f t="shared" si="373"/>
        <v>33.799999999999997</v>
      </c>
      <c r="Y98" s="11">
        <f t="shared" si="374"/>
        <v>3060</v>
      </c>
      <c r="Z98" s="6">
        <f t="shared" si="375"/>
        <v>2.5214914552045573</v>
      </c>
      <c r="AA98" s="26">
        <f t="shared" si="376"/>
        <v>18.7</v>
      </c>
      <c r="AB98" s="11" t="e">
        <f>ROUND(AA98*#REF!,-1)</f>
        <v>#REF!</v>
      </c>
      <c r="AC98" s="7">
        <f t="shared" si="377"/>
        <v>0.93682030036250652</v>
      </c>
      <c r="AD98" s="27">
        <f t="shared" si="378"/>
        <v>14</v>
      </c>
      <c r="AE98" s="11" t="e">
        <f>ROUND(AD98*#REF!,-1)</f>
        <v>#REF!</v>
      </c>
      <c r="AF98" s="19">
        <f t="shared" si="379"/>
        <v>0.45002589331952364</v>
      </c>
      <c r="AG98" s="57"/>
      <c r="AH98" s="82">
        <f t="shared" si="380"/>
        <v>14</v>
      </c>
      <c r="AI98" s="83" t="s">
        <v>54</v>
      </c>
      <c r="AJ98" s="83" t="s">
        <v>54</v>
      </c>
      <c r="AK98" s="83" t="s">
        <v>54</v>
      </c>
      <c r="AL98" s="83" t="s">
        <v>54</v>
      </c>
      <c r="AM98" s="83" t="s">
        <v>54</v>
      </c>
      <c r="AN98" s="83" t="s">
        <v>54</v>
      </c>
      <c r="AO98" s="83" t="s">
        <v>54</v>
      </c>
      <c r="AP98" s="89">
        <f t="shared" si="381"/>
        <v>14</v>
      </c>
      <c r="AQ98" s="86">
        <f t="shared" si="382"/>
        <v>99.259999999999991</v>
      </c>
      <c r="AR98" s="64">
        <v>0</v>
      </c>
      <c r="AS98" s="65" t="s">
        <v>54</v>
      </c>
      <c r="AT98" s="65" t="s">
        <v>54</v>
      </c>
      <c r="AU98" s="65" t="s">
        <v>54</v>
      </c>
      <c r="AV98" s="65" t="s">
        <v>54</v>
      </c>
      <c r="AW98" s="65" t="s">
        <v>54</v>
      </c>
      <c r="AX98" s="65" t="s">
        <v>54</v>
      </c>
      <c r="AY98" s="65" t="s">
        <v>54</v>
      </c>
      <c r="AZ98" s="61">
        <f t="shared" si="383"/>
        <v>0</v>
      </c>
      <c r="BA98" s="9">
        <f t="shared" si="384"/>
        <v>0</v>
      </c>
      <c r="BB98" s="9">
        <f t="shared" si="385"/>
        <v>0</v>
      </c>
      <c r="BC98" s="68">
        <v>4</v>
      </c>
      <c r="BD98" s="69" t="s">
        <v>54</v>
      </c>
      <c r="BE98" s="69" t="s">
        <v>54</v>
      </c>
      <c r="BF98" s="69" t="s">
        <v>54</v>
      </c>
      <c r="BG98" s="69" t="s">
        <v>54</v>
      </c>
      <c r="BH98" s="69" t="s">
        <v>54</v>
      </c>
      <c r="BI98" s="69" t="s">
        <v>54</v>
      </c>
      <c r="BJ98" s="69" t="s">
        <v>54</v>
      </c>
      <c r="BK98" s="61">
        <f t="shared" si="386"/>
        <v>4</v>
      </c>
      <c r="BL98" s="9">
        <f t="shared" si="387"/>
        <v>57.487200000000001</v>
      </c>
      <c r="BM98" s="9">
        <f t="shared" si="388"/>
        <v>28.36</v>
      </c>
      <c r="BN98" s="78">
        <v>8</v>
      </c>
      <c r="BO98" s="79" t="s">
        <v>54</v>
      </c>
      <c r="BP98" s="79" t="s">
        <v>54</v>
      </c>
      <c r="BQ98" s="79" t="s">
        <v>54</v>
      </c>
      <c r="BR98" s="79" t="s">
        <v>54</v>
      </c>
      <c r="BS98" s="79" t="s">
        <v>54</v>
      </c>
      <c r="BT98" s="79" t="s">
        <v>54</v>
      </c>
      <c r="BU98" s="79" t="s">
        <v>54</v>
      </c>
      <c r="BV98" s="61">
        <f t="shared" si="389"/>
        <v>8</v>
      </c>
      <c r="BW98" s="9">
        <f t="shared" si="390"/>
        <v>168.64</v>
      </c>
      <c r="BX98" s="9">
        <f t="shared" si="391"/>
        <v>56.72</v>
      </c>
      <c r="BY98" s="8">
        <v>0</v>
      </c>
      <c r="BZ98" s="9">
        <f t="shared" si="392"/>
        <v>0</v>
      </c>
      <c r="CA98" s="9">
        <f t="shared" si="393"/>
        <v>0</v>
      </c>
      <c r="CB98" s="8">
        <v>0</v>
      </c>
      <c r="CC98" s="9">
        <f t="shared" si="394"/>
        <v>0</v>
      </c>
      <c r="CD98" s="9">
        <f t="shared" si="395"/>
        <v>0</v>
      </c>
      <c r="CE98" s="10">
        <v>1</v>
      </c>
    </row>
    <row r="99" spans="1:83" s="10" customFormat="1" ht="58.5" customHeight="1">
      <c r="A99" s="10" t="s">
        <v>74</v>
      </c>
      <c r="B99" s="33"/>
      <c r="C99" s="129" t="s">
        <v>1744</v>
      </c>
      <c r="D99" s="20" t="s">
        <v>2193</v>
      </c>
      <c r="E99" s="95" t="s">
        <v>1664</v>
      </c>
      <c r="F99" s="20" t="s">
        <v>1670</v>
      </c>
      <c r="G99" s="96">
        <f t="shared" si="367"/>
        <v>7.09</v>
      </c>
      <c r="H99" s="110">
        <f>SUMIF(цены!A:A,C99,цены!B:B)</f>
        <v>10.9</v>
      </c>
      <c r="I99" s="113">
        <f>SUMIF(наличие!H:H,C99,наличие!D:D)</f>
        <v>0</v>
      </c>
      <c r="J99" s="35">
        <v>79</v>
      </c>
      <c r="K99" s="32" t="s">
        <v>54</v>
      </c>
      <c r="L99" s="32" t="s">
        <v>54</v>
      </c>
      <c r="M99" s="32" t="s">
        <v>54</v>
      </c>
      <c r="N99" s="32" t="s">
        <v>54</v>
      </c>
      <c r="O99" s="32" t="s">
        <v>54</v>
      </c>
      <c r="P99" s="32" t="s">
        <v>54</v>
      </c>
      <c r="Q99" s="32" t="s">
        <v>54</v>
      </c>
      <c r="R99" s="36">
        <f t="shared" si="368"/>
        <v>79</v>
      </c>
      <c r="S99" s="92">
        <f t="shared" si="369"/>
        <v>560.11</v>
      </c>
      <c r="T99" s="42">
        <f t="shared" si="318"/>
        <v>2.5649999999999999</v>
      </c>
      <c r="U99" s="24">
        <f t="shared" si="370"/>
        <v>202.63499999999999</v>
      </c>
      <c r="V99" s="25">
        <f t="shared" si="371"/>
        <v>9.6549999999999994</v>
      </c>
      <c r="W99" s="70">
        <f t="shared" si="372"/>
        <v>34</v>
      </c>
      <c r="X99" s="44">
        <f t="shared" si="373"/>
        <v>33.799999999999997</v>
      </c>
      <c r="Y99" s="11">
        <f t="shared" si="374"/>
        <v>3060</v>
      </c>
      <c r="Z99" s="6">
        <f t="shared" si="375"/>
        <v>2.5214914552045573</v>
      </c>
      <c r="AA99" s="26">
        <f t="shared" si="376"/>
        <v>18.7</v>
      </c>
      <c r="AB99" s="11" t="e">
        <f>ROUND(AA99*#REF!,-1)</f>
        <v>#REF!</v>
      </c>
      <c r="AC99" s="7">
        <f t="shared" si="377"/>
        <v>0.93682030036250652</v>
      </c>
      <c r="AD99" s="27">
        <f t="shared" si="378"/>
        <v>14</v>
      </c>
      <c r="AE99" s="11" t="e">
        <f>ROUND(AD99*#REF!,-1)</f>
        <v>#REF!</v>
      </c>
      <c r="AF99" s="19">
        <f t="shared" si="379"/>
        <v>0.45002589331952364</v>
      </c>
      <c r="AG99" s="57"/>
      <c r="AH99" s="82">
        <f t="shared" si="380"/>
        <v>45</v>
      </c>
      <c r="AI99" s="83" t="s">
        <v>54</v>
      </c>
      <c r="AJ99" s="83" t="s">
        <v>54</v>
      </c>
      <c r="AK99" s="83" t="s">
        <v>54</v>
      </c>
      <c r="AL99" s="83" t="s">
        <v>54</v>
      </c>
      <c r="AM99" s="83" t="s">
        <v>54</v>
      </c>
      <c r="AN99" s="83" t="s">
        <v>54</v>
      </c>
      <c r="AO99" s="83" t="s">
        <v>54</v>
      </c>
      <c r="AP99" s="89">
        <f t="shared" si="381"/>
        <v>45</v>
      </c>
      <c r="AQ99" s="86">
        <f t="shared" si="382"/>
        <v>319.05</v>
      </c>
      <c r="AR99" s="64">
        <v>10</v>
      </c>
      <c r="AS99" s="65" t="s">
        <v>54</v>
      </c>
      <c r="AT99" s="65" t="s">
        <v>54</v>
      </c>
      <c r="AU99" s="65" t="s">
        <v>54</v>
      </c>
      <c r="AV99" s="65" t="s">
        <v>54</v>
      </c>
      <c r="AW99" s="65" t="s">
        <v>54</v>
      </c>
      <c r="AX99" s="65" t="s">
        <v>54</v>
      </c>
      <c r="AY99" s="65" t="s">
        <v>54</v>
      </c>
      <c r="AZ99" s="61">
        <f t="shared" si="383"/>
        <v>10</v>
      </c>
      <c r="BA99" s="9">
        <f t="shared" si="384"/>
        <v>133.23749999999998</v>
      </c>
      <c r="BB99" s="9">
        <f t="shared" si="385"/>
        <v>70.900000000000006</v>
      </c>
      <c r="BC99" s="68">
        <v>8</v>
      </c>
      <c r="BD99" s="69" t="s">
        <v>54</v>
      </c>
      <c r="BE99" s="69" t="s">
        <v>54</v>
      </c>
      <c r="BF99" s="69" t="s">
        <v>54</v>
      </c>
      <c r="BG99" s="69" t="s">
        <v>54</v>
      </c>
      <c r="BH99" s="69" t="s">
        <v>54</v>
      </c>
      <c r="BI99" s="69" t="s">
        <v>54</v>
      </c>
      <c r="BJ99" s="69" t="s">
        <v>54</v>
      </c>
      <c r="BK99" s="61">
        <f t="shared" si="386"/>
        <v>8</v>
      </c>
      <c r="BL99" s="9">
        <f t="shared" si="387"/>
        <v>114.9744</v>
      </c>
      <c r="BM99" s="9">
        <f t="shared" si="388"/>
        <v>56.72</v>
      </c>
      <c r="BN99" s="78">
        <v>16</v>
      </c>
      <c r="BO99" s="79" t="s">
        <v>54</v>
      </c>
      <c r="BP99" s="79" t="s">
        <v>54</v>
      </c>
      <c r="BQ99" s="79" t="s">
        <v>54</v>
      </c>
      <c r="BR99" s="79" t="s">
        <v>54</v>
      </c>
      <c r="BS99" s="79" t="s">
        <v>54</v>
      </c>
      <c r="BT99" s="79" t="s">
        <v>54</v>
      </c>
      <c r="BU99" s="79" t="s">
        <v>54</v>
      </c>
      <c r="BV99" s="61">
        <f t="shared" si="389"/>
        <v>16</v>
      </c>
      <c r="BW99" s="9">
        <f t="shared" si="390"/>
        <v>337.28</v>
      </c>
      <c r="BX99" s="9">
        <f t="shared" si="391"/>
        <v>113.44</v>
      </c>
      <c r="BY99" s="8">
        <v>0</v>
      </c>
      <c r="BZ99" s="9">
        <f t="shared" si="392"/>
        <v>0</v>
      </c>
      <c r="CA99" s="9">
        <f t="shared" si="393"/>
        <v>0</v>
      </c>
      <c r="CB99" s="8">
        <v>0</v>
      </c>
      <c r="CC99" s="9">
        <f t="shared" si="394"/>
        <v>0</v>
      </c>
      <c r="CD99" s="9">
        <f t="shared" si="395"/>
        <v>0</v>
      </c>
      <c r="CE99" s="10">
        <v>1</v>
      </c>
    </row>
    <row r="100" spans="1:83" s="10" customFormat="1" ht="58.5" customHeight="1">
      <c r="A100" s="10" t="s">
        <v>2213</v>
      </c>
      <c r="B100" s="94"/>
      <c r="C100" s="129" t="s">
        <v>1741</v>
      </c>
      <c r="D100" s="20" t="s">
        <v>2193</v>
      </c>
      <c r="E100" s="95" t="s">
        <v>1664</v>
      </c>
      <c r="F100" s="20" t="s">
        <v>1670</v>
      </c>
      <c r="G100" s="96">
        <f t="shared" si="367"/>
        <v>5.79</v>
      </c>
      <c r="H100" s="97">
        <f>SUMIF(цены!A:A,C100,цены!B:B)</f>
        <v>8.9</v>
      </c>
      <c r="I100" s="113">
        <f>SUMIF(наличие!H:H,C100,наличие!D:D)</f>
        <v>0</v>
      </c>
      <c r="J100" s="35">
        <v>20</v>
      </c>
      <c r="K100" s="32" t="s">
        <v>54</v>
      </c>
      <c r="L100" s="32" t="s">
        <v>54</v>
      </c>
      <c r="M100" s="32" t="s">
        <v>54</v>
      </c>
      <c r="N100" s="32" t="s">
        <v>54</v>
      </c>
      <c r="O100" s="32" t="s">
        <v>54</v>
      </c>
      <c r="P100" s="32" t="s">
        <v>54</v>
      </c>
      <c r="Q100" s="32" t="s">
        <v>54</v>
      </c>
      <c r="R100" s="36">
        <f t="shared" si="368"/>
        <v>20</v>
      </c>
      <c r="S100" s="92">
        <f t="shared" si="369"/>
        <v>115.8</v>
      </c>
      <c r="T100" s="42">
        <f t="shared" si="318"/>
        <v>2.37</v>
      </c>
      <c r="U100" s="24">
        <f t="shared" si="370"/>
        <v>47.400000000000006</v>
      </c>
      <c r="V100" s="25">
        <f t="shared" si="371"/>
        <v>8.16</v>
      </c>
      <c r="W100" s="70">
        <f t="shared" si="372"/>
        <v>29</v>
      </c>
      <c r="X100" s="44">
        <f t="shared" si="373"/>
        <v>28.6</v>
      </c>
      <c r="Y100" s="11">
        <f t="shared" si="374"/>
        <v>2610</v>
      </c>
      <c r="Z100" s="6">
        <f t="shared" si="375"/>
        <v>2.5539215686274508</v>
      </c>
      <c r="AA100" s="26">
        <f t="shared" si="376"/>
        <v>15.9</v>
      </c>
      <c r="AB100" s="11" t="e">
        <f>ROUND(AA100*#REF!,-1)</f>
        <v>#REF!</v>
      </c>
      <c r="AC100" s="7">
        <f t="shared" si="377"/>
        <v>0.94852941176470584</v>
      </c>
      <c r="AD100" s="27">
        <f t="shared" si="378"/>
        <v>11.9</v>
      </c>
      <c r="AE100" s="11" t="e">
        <f>ROUND(AD100*#REF!,-1)</f>
        <v>#REF!</v>
      </c>
      <c r="AF100" s="19">
        <f t="shared" si="379"/>
        <v>0.45833333333333337</v>
      </c>
      <c r="AG100" s="57"/>
      <c r="AH100" s="82">
        <f t="shared" si="380"/>
        <v>14</v>
      </c>
      <c r="AI100" s="83" t="s">
        <v>54</v>
      </c>
      <c r="AJ100" s="83" t="s">
        <v>54</v>
      </c>
      <c r="AK100" s="83" t="s">
        <v>54</v>
      </c>
      <c r="AL100" s="83" t="s">
        <v>54</v>
      </c>
      <c r="AM100" s="83" t="s">
        <v>54</v>
      </c>
      <c r="AN100" s="83" t="s">
        <v>54</v>
      </c>
      <c r="AO100" s="83" t="s">
        <v>54</v>
      </c>
      <c r="AP100" s="89">
        <f t="shared" si="381"/>
        <v>14</v>
      </c>
      <c r="AQ100" s="86">
        <f t="shared" si="382"/>
        <v>81.06</v>
      </c>
      <c r="AR100" s="64">
        <v>0</v>
      </c>
      <c r="AS100" s="65" t="s">
        <v>54</v>
      </c>
      <c r="AT100" s="65" t="s">
        <v>54</v>
      </c>
      <c r="AU100" s="65" t="s">
        <v>54</v>
      </c>
      <c r="AV100" s="65" t="s">
        <v>54</v>
      </c>
      <c r="AW100" s="65" t="s">
        <v>54</v>
      </c>
      <c r="AX100" s="65" t="s">
        <v>54</v>
      </c>
      <c r="AY100" s="65" t="s">
        <v>54</v>
      </c>
      <c r="AZ100" s="61">
        <f t="shared" si="383"/>
        <v>0</v>
      </c>
      <c r="BA100" s="9">
        <f t="shared" si="384"/>
        <v>0</v>
      </c>
      <c r="BB100" s="9">
        <f t="shared" si="385"/>
        <v>0</v>
      </c>
      <c r="BC100" s="68">
        <v>2</v>
      </c>
      <c r="BD100" s="69" t="s">
        <v>54</v>
      </c>
      <c r="BE100" s="69" t="s">
        <v>54</v>
      </c>
      <c r="BF100" s="69" t="s">
        <v>54</v>
      </c>
      <c r="BG100" s="69" t="s">
        <v>54</v>
      </c>
      <c r="BH100" s="69" t="s">
        <v>54</v>
      </c>
      <c r="BI100" s="69" t="s">
        <v>54</v>
      </c>
      <c r="BJ100" s="69" t="s">
        <v>54</v>
      </c>
      <c r="BK100" s="61">
        <f t="shared" si="386"/>
        <v>2</v>
      </c>
      <c r="BL100" s="9">
        <f t="shared" si="387"/>
        <v>24.5166</v>
      </c>
      <c r="BM100" s="9">
        <f t="shared" si="388"/>
        <v>11.58</v>
      </c>
      <c r="BN100" s="78">
        <v>4</v>
      </c>
      <c r="BO100" s="79" t="s">
        <v>54</v>
      </c>
      <c r="BP100" s="79" t="s">
        <v>54</v>
      </c>
      <c r="BQ100" s="79" t="s">
        <v>54</v>
      </c>
      <c r="BR100" s="79" t="s">
        <v>54</v>
      </c>
      <c r="BS100" s="79" t="s">
        <v>54</v>
      </c>
      <c r="BT100" s="79" t="s">
        <v>54</v>
      </c>
      <c r="BU100" s="79" t="s">
        <v>54</v>
      </c>
      <c r="BV100" s="61">
        <f t="shared" si="389"/>
        <v>4</v>
      </c>
      <c r="BW100" s="9">
        <f t="shared" si="390"/>
        <v>71.92</v>
      </c>
      <c r="BX100" s="9">
        <f t="shared" si="391"/>
        <v>23.16</v>
      </c>
      <c r="BY100" s="8">
        <v>0</v>
      </c>
      <c r="BZ100" s="9">
        <f t="shared" si="392"/>
        <v>0</v>
      </c>
      <c r="CA100" s="9">
        <f t="shared" si="393"/>
        <v>0</v>
      </c>
      <c r="CB100" s="8">
        <v>0</v>
      </c>
      <c r="CC100" s="9">
        <f t="shared" si="394"/>
        <v>0</v>
      </c>
      <c r="CD100" s="9">
        <f t="shared" si="395"/>
        <v>0</v>
      </c>
      <c r="CE100" s="10">
        <v>1</v>
      </c>
    </row>
    <row r="101" spans="1:83" s="10" customFormat="1" ht="58.5" customHeight="1">
      <c r="A101" s="10" t="s">
        <v>2213</v>
      </c>
      <c r="B101" s="94"/>
      <c r="C101" s="129" t="s">
        <v>1741</v>
      </c>
      <c r="D101" s="20" t="s">
        <v>2189</v>
      </c>
      <c r="E101" s="95" t="s">
        <v>1664</v>
      </c>
      <c r="F101" s="20" t="s">
        <v>1670</v>
      </c>
      <c r="G101" s="96">
        <f t="shared" si="367"/>
        <v>5.79</v>
      </c>
      <c r="H101" s="97">
        <f>SUMIF(цены!A:A,C101,цены!B:B)</f>
        <v>8.9</v>
      </c>
      <c r="I101" s="113">
        <f>SUMIF(наличие!H:H,C101,наличие!D:D)</f>
        <v>0</v>
      </c>
      <c r="J101" s="35">
        <v>14</v>
      </c>
      <c r="K101" s="32" t="s">
        <v>54</v>
      </c>
      <c r="L101" s="32" t="s">
        <v>54</v>
      </c>
      <c r="M101" s="32" t="s">
        <v>54</v>
      </c>
      <c r="N101" s="32" t="s">
        <v>54</v>
      </c>
      <c r="O101" s="32" t="s">
        <v>54</v>
      </c>
      <c r="P101" s="32" t="s">
        <v>54</v>
      </c>
      <c r="Q101" s="32" t="s">
        <v>54</v>
      </c>
      <c r="R101" s="36">
        <f t="shared" si="368"/>
        <v>14</v>
      </c>
      <c r="S101" s="92">
        <f t="shared" si="369"/>
        <v>81.06</v>
      </c>
      <c r="T101" s="42">
        <f t="shared" si="318"/>
        <v>2.37</v>
      </c>
      <c r="U101" s="24">
        <f t="shared" si="370"/>
        <v>33.18</v>
      </c>
      <c r="V101" s="25">
        <f t="shared" si="371"/>
        <v>8.16</v>
      </c>
      <c r="W101" s="70">
        <f t="shared" si="372"/>
        <v>29</v>
      </c>
      <c r="X101" s="44">
        <f t="shared" si="373"/>
        <v>28.6</v>
      </c>
      <c r="Y101" s="11">
        <f t="shared" si="374"/>
        <v>2610</v>
      </c>
      <c r="Z101" s="6">
        <f t="shared" si="375"/>
        <v>2.5539215686274508</v>
      </c>
      <c r="AA101" s="26">
        <f t="shared" si="376"/>
        <v>15.9</v>
      </c>
      <c r="AB101" s="11" t="e">
        <f>ROUND(AA101*#REF!,-1)</f>
        <v>#REF!</v>
      </c>
      <c r="AC101" s="7">
        <f t="shared" si="377"/>
        <v>0.94852941176470584</v>
      </c>
      <c r="AD101" s="27">
        <f t="shared" si="378"/>
        <v>11.9</v>
      </c>
      <c r="AE101" s="11" t="e">
        <f>ROUND(AD101*#REF!,-1)</f>
        <v>#REF!</v>
      </c>
      <c r="AF101" s="19">
        <f t="shared" si="379"/>
        <v>0.45833333333333337</v>
      </c>
      <c r="AG101" s="57"/>
      <c r="AH101" s="82">
        <f t="shared" si="380"/>
        <v>11</v>
      </c>
      <c r="AI101" s="83" t="s">
        <v>54</v>
      </c>
      <c r="AJ101" s="83" t="s">
        <v>54</v>
      </c>
      <c r="AK101" s="83" t="s">
        <v>54</v>
      </c>
      <c r="AL101" s="83" t="s">
        <v>54</v>
      </c>
      <c r="AM101" s="83" t="s">
        <v>54</v>
      </c>
      <c r="AN101" s="83" t="s">
        <v>54</v>
      </c>
      <c r="AO101" s="83" t="s">
        <v>54</v>
      </c>
      <c r="AP101" s="89">
        <f t="shared" si="381"/>
        <v>11</v>
      </c>
      <c r="AQ101" s="86">
        <f t="shared" si="382"/>
        <v>63.69</v>
      </c>
      <c r="AR101" s="64">
        <v>0</v>
      </c>
      <c r="AS101" s="65" t="s">
        <v>54</v>
      </c>
      <c r="AT101" s="65" t="s">
        <v>54</v>
      </c>
      <c r="AU101" s="65" t="s">
        <v>54</v>
      </c>
      <c r="AV101" s="65" t="s">
        <v>54</v>
      </c>
      <c r="AW101" s="65" t="s">
        <v>54</v>
      </c>
      <c r="AX101" s="65" t="s">
        <v>54</v>
      </c>
      <c r="AY101" s="65" t="s">
        <v>54</v>
      </c>
      <c r="AZ101" s="61">
        <f t="shared" si="383"/>
        <v>0</v>
      </c>
      <c r="BA101" s="9">
        <f t="shared" si="384"/>
        <v>0</v>
      </c>
      <c r="BB101" s="9">
        <f t="shared" si="385"/>
        <v>0</v>
      </c>
      <c r="BC101" s="68">
        <v>1</v>
      </c>
      <c r="BD101" s="69" t="s">
        <v>54</v>
      </c>
      <c r="BE101" s="69" t="s">
        <v>54</v>
      </c>
      <c r="BF101" s="69" t="s">
        <v>54</v>
      </c>
      <c r="BG101" s="69" t="s">
        <v>54</v>
      </c>
      <c r="BH101" s="69" t="s">
        <v>54</v>
      </c>
      <c r="BI101" s="69" t="s">
        <v>54</v>
      </c>
      <c r="BJ101" s="69" t="s">
        <v>54</v>
      </c>
      <c r="BK101" s="61">
        <f t="shared" si="386"/>
        <v>1</v>
      </c>
      <c r="BL101" s="9">
        <f t="shared" si="387"/>
        <v>12.2583</v>
      </c>
      <c r="BM101" s="9">
        <f t="shared" si="388"/>
        <v>5.79</v>
      </c>
      <c r="BN101" s="78">
        <v>2</v>
      </c>
      <c r="BO101" s="79" t="s">
        <v>54</v>
      </c>
      <c r="BP101" s="79" t="s">
        <v>54</v>
      </c>
      <c r="BQ101" s="79" t="s">
        <v>54</v>
      </c>
      <c r="BR101" s="79" t="s">
        <v>54</v>
      </c>
      <c r="BS101" s="79" t="s">
        <v>54</v>
      </c>
      <c r="BT101" s="79" t="s">
        <v>54</v>
      </c>
      <c r="BU101" s="79" t="s">
        <v>54</v>
      </c>
      <c r="BV101" s="61">
        <f t="shared" si="389"/>
        <v>2</v>
      </c>
      <c r="BW101" s="9">
        <f t="shared" si="390"/>
        <v>35.96</v>
      </c>
      <c r="BX101" s="9">
        <f t="shared" si="391"/>
        <v>11.58</v>
      </c>
      <c r="BY101" s="8">
        <v>0</v>
      </c>
      <c r="BZ101" s="9">
        <f t="shared" si="392"/>
        <v>0</v>
      </c>
      <c r="CA101" s="9">
        <f t="shared" si="393"/>
        <v>0</v>
      </c>
      <c r="CB101" s="8">
        <v>0</v>
      </c>
      <c r="CC101" s="9">
        <f t="shared" si="394"/>
        <v>0</v>
      </c>
      <c r="CD101" s="9">
        <f t="shared" si="395"/>
        <v>0</v>
      </c>
      <c r="CE101" s="10">
        <v>1</v>
      </c>
    </row>
    <row r="102" spans="1:83" s="10" customFormat="1" ht="58.5" customHeight="1">
      <c r="A102" s="10" t="s">
        <v>2213</v>
      </c>
      <c r="B102" s="94"/>
      <c r="C102" s="129" t="s">
        <v>1715</v>
      </c>
      <c r="D102" s="20" t="s">
        <v>2193</v>
      </c>
      <c r="E102" s="95" t="s">
        <v>1664</v>
      </c>
      <c r="F102" s="20" t="s">
        <v>1670</v>
      </c>
      <c r="G102" s="96">
        <f t="shared" si="367"/>
        <v>5.79</v>
      </c>
      <c r="H102" s="97">
        <f>SUMIF(цены!A:A,C102,цены!B:B)</f>
        <v>8.9</v>
      </c>
      <c r="I102" s="113">
        <f>SUMIF(наличие!H:H,C102,наличие!D:D)</f>
        <v>0</v>
      </c>
      <c r="J102" s="35">
        <v>20</v>
      </c>
      <c r="K102" s="32" t="s">
        <v>54</v>
      </c>
      <c r="L102" s="32" t="s">
        <v>54</v>
      </c>
      <c r="M102" s="32" t="s">
        <v>54</v>
      </c>
      <c r="N102" s="32" t="s">
        <v>54</v>
      </c>
      <c r="O102" s="32" t="s">
        <v>54</v>
      </c>
      <c r="P102" s="32" t="s">
        <v>54</v>
      </c>
      <c r="Q102" s="32" t="s">
        <v>54</v>
      </c>
      <c r="R102" s="36">
        <f t="shared" si="368"/>
        <v>20</v>
      </c>
      <c r="S102" s="92">
        <f t="shared" si="369"/>
        <v>115.8</v>
      </c>
      <c r="T102" s="42">
        <f t="shared" si="318"/>
        <v>2.37</v>
      </c>
      <c r="U102" s="24">
        <f t="shared" si="370"/>
        <v>47.400000000000006</v>
      </c>
      <c r="V102" s="25">
        <f t="shared" si="371"/>
        <v>8.16</v>
      </c>
      <c r="W102" s="70">
        <f t="shared" si="372"/>
        <v>29</v>
      </c>
      <c r="X102" s="44">
        <f t="shared" si="373"/>
        <v>28.6</v>
      </c>
      <c r="Y102" s="11">
        <f t="shared" si="374"/>
        <v>2610</v>
      </c>
      <c r="Z102" s="6">
        <f t="shared" si="375"/>
        <v>2.5539215686274508</v>
      </c>
      <c r="AA102" s="26">
        <f t="shared" si="376"/>
        <v>15.9</v>
      </c>
      <c r="AB102" s="11" t="e">
        <f>ROUND(AA102*#REF!,-1)</f>
        <v>#REF!</v>
      </c>
      <c r="AC102" s="7">
        <f t="shared" si="377"/>
        <v>0.94852941176470584</v>
      </c>
      <c r="AD102" s="27">
        <f t="shared" si="378"/>
        <v>11.9</v>
      </c>
      <c r="AE102" s="11" t="e">
        <f>ROUND(AD102*#REF!,-1)</f>
        <v>#REF!</v>
      </c>
      <c r="AF102" s="19">
        <f t="shared" si="379"/>
        <v>0.45833333333333337</v>
      </c>
      <c r="AG102" s="57"/>
      <c r="AH102" s="82">
        <f t="shared" si="380"/>
        <v>14</v>
      </c>
      <c r="AI102" s="83" t="s">
        <v>54</v>
      </c>
      <c r="AJ102" s="83" t="s">
        <v>54</v>
      </c>
      <c r="AK102" s="83" t="s">
        <v>54</v>
      </c>
      <c r="AL102" s="83" t="s">
        <v>54</v>
      </c>
      <c r="AM102" s="83" t="s">
        <v>54</v>
      </c>
      <c r="AN102" s="83" t="s">
        <v>54</v>
      </c>
      <c r="AO102" s="83" t="s">
        <v>54</v>
      </c>
      <c r="AP102" s="89">
        <f t="shared" si="381"/>
        <v>14</v>
      </c>
      <c r="AQ102" s="86">
        <f t="shared" si="382"/>
        <v>81.06</v>
      </c>
      <c r="AR102" s="64">
        <v>0</v>
      </c>
      <c r="AS102" s="65" t="s">
        <v>54</v>
      </c>
      <c r="AT102" s="65" t="s">
        <v>54</v>
      </c>
      <c r="AU102" s="65" t="s">
        <v>54</v>
      </c>
      <c r="AV102" s="65" t="s">
        <v>54</v>
      </c>
      <c r="AW102" s="65" t="s">
        <v>54</v>
      </c>
      <c r="AX102" s="65" t="s">
        <v>54</v>
      </c>
      <c r="AY102" s="65" t="s">
        <v>54</v>
      </c>
      <c r="AZ102" s="61">
        <f t="shared" si="383"/>
        <v>0</v>
      </c>
      <c r="BA102" s="9">
        <f t="shared" si="384"/>
        <v>0</v>
      </c>
      <c r="BB102" s="9">
        <f t="shared" si="385"/>
        <v>0</v>
      </c>
      <c r="BC102" s="68">
        <v>2</v>
      </c>
      <c r="BD102" s="69" t="s">
        <v>54</v>
      </c>
      <c r="BE102" s="69" t="s">
        <v>54</v>
      </c>
      <c r="BF102" s="69" t="s">
        <v>54</v>
      </c>
      <c r="BG102" s="69" t="s">
        <v>54</v>
      </c>
      <c r="BH102" s="69" t="s">
        <v>54</v>
      </c>
      <c r="BI102" s="69" t="s">
        <v>54</v>
      </c>
      <c r="BJ102" s="69" t="s">
        <v>54</v>
      </c>
      <c r="BK102" s="61">
        <f t="shared" si="386"/>
        <v>2</v>
      </c>
      <c r="BL102" s="9">
        <f t="shared" si="387"/>
        <v>24.5166</v>
      </c>
      <c r="BM102" s="9">
        <f t="shared" si="388"/>
        <v>11.58</v>
      </c>
      <c r="BN102" s="78">
        <v>4</v>
      </c>
      <c r="BO102" s="79" t="s">
        <v>54</v>
      </c>
      <c r="BP102" s="79" t="s">
        <v>54</v>
      </c>
      <c r="BQ102" s="79" t="s">
        <v>54</v>
      </c>
      <c r="BR102" s="79" t="s">
        <v>54</v>
      </c>
      <c r="BS102" s="79" t="s">
        <v>54</v>
      </c>
      <c r="BT102" s="79" t="s">
        <v>54</v>
      </c>
      <c r="BU102" s="79" t="s">
        <v>54</v>
      </c>
      <c r="BV102" s="61">
        <f t="shared" si="389"/>
        <v>4</v>
      </c>
      <c r="BW102" s="9">
        <f t="shared" si="390"/>
        <v>71.92</v>
      </c>
      <c r="BX102" s="9">
        <f t="shared" si="391"/>
        <v>23.16</v>
      </c>
      <c r="BY102" s="8">
        <v>0</v>
      </c>
      <c r="BZ102" s="9">
        <f t="shared" si="392"/>
        <v>0</v>
      </c>
      <c r="CA102" s="9">
        <f t="shared" si="393"/>
        <v>0</v>
      </c>
      <c r="CB102" s="8">
        <v>0</v>
      </c>
      <c r="CC102" s="9">
        <f t="shared" si="394"/>
        <v>0</v>
      </c>
      <c r="CD102" s="9">
        <f t="shared" si="395"/>
        <v>0</v>
      </c>
      <c r="CE102" s="10">
        <v>1</v>
      </c>
    </row>
    <row r="103" spans="1:83" s="10" customFormat="1" ht="58.5" customHeight="1">
      <c r="A103" s="10" t="s">
        <v>2213</v>
      </c>
      <c r="B103" s="94"/>
      <c r="C103" s="129" t="s">
        <v>1715</v>
      </c>
      <c r="D103" s="20" t="s">
        <v>2189</v>
      </c>
      <c r="E103" s="95" t="s">
        <v>1664</v>
      </c>
      <c r="F103" s="20" t="s">
        <v>1670</v>
      </c>
      <c r="G103" s="96">
        <f t="shared" si="367"/>
        <v>5.79</v>
      </c>
      <c r="H103" s="97">
        <f>SUMIF(цены!A:A,C103,цены!B:B)</f>
        <v>8.9</v>
      </c>
      <c r="I103" s="113">
        <f>SUMIF(наличие!H:H,C103,наличие!D:D)</f>
        <v>0</v>
      </c>
      <c r="J103" s="35">
        <v>14</v>
      </c>
      <c r="K103" s="32" t="s">
        <v>54</v>
      </c>
      <c r="L103" s="32" t="s">
        <v>54</v>
      </c>
      <c r="M103" s="32" t="s">
        <v>54</v>
      </c>
      <c r="N103" s="32" t="s">
        <v>54</v>
      </c>
      <c r="O103" s="32" t="s">
        <v>54</v>
      </c>
      <c r="P103" s="32" t="s">
        <v>54</v>
      </c>
      <c r="Q103" s="32" t="s">
        <v>54</v>
      </c>
      <c r="R103" s="36">
        <f t="shared" si="368"/>
        <v>14</v>
      </c>
      <c r="S103" s="92">
        <f t="shared" si="369"/>
        <v>81.06</v>
      </c>
      <c r="T103" s="42">
        <f t="shared" si="318"/>
        <v>2.37</v>
      </c>
      <c r="U103" s="24">
        <f t="shared" si="370"/>
        <v>33.18</v>
      </c>
      <c r="V103" s="25">
        <f t="shared" si="371"/>
        <v>8.16</v>
      </c>
      <c r="W103" s="70">
        <f t="shared" si="372"/>
        <v>29</v>
      </c>
      <c r="X103" s="44">
        <f t="shared" si="373"/>
        <v>28.6</v>
      </c>
      <c r="Y103" s="11">
        <f t="shared" si="374"/>
        <v>2610</v>
      </c>
      <c r="Z103" s="6">
        <f t="shared" si="375"/>
        <v>2.5539215686274508</v>
      </c>
      <c r="AA103" s="26">
        <f t="shared" si="376"/>
        <v>15.9</v>
      </c>
      <c r="AB103" s="11" t="e">
        <f>ROUND(AA103*#REF!,-1)</f>
        <v>#REF!</v>
      </c>
      <c r="AC103" s="7">
        <f t="shared" si="377"/>
        <v>0.94852941176470584</v>
      </c>
      <c r="AD103" s="27">
        <f t="shared" si="378"/>
        <v>11.9</v>
      </c>
      <c r="AE103" s="11" t="e">
        <f>ROUND(AD103*#REF!,-1)</f>
        <v>#REF!</v>
      </c>
      <c r="AF103" s="19">
        <f t="shared" si="379"/>
        <v>0.45833333333333337</v>
      </c>
      <c r="AG103" s="57"/>
      <c r="AH103" s="82">
        <f t="shared" si="380"/>
        <v>11</v>
      </c>
      <c r="AI103" s="83" t="s">
        <v>54</v>
      </c>
      <c r="AJ103" s="83" t="s">
        <v>54</v>
      </c>
      <c r="AK103" s="83" t="s">
        <v>54</v>
      </c>
      <c r="AL103" s="83" t="s">
        <v>54</v>
      </c>
      <c r="AM103" s="83" t="s">
        <v>54</v>
      </c>
      <c r="AN103" s="83" t="s">
        <v>54</v>
      </c>
      <c r="AO103" s="83" t="s">
        <v>54</v>
      </c>
      <c r="AP103" s="89">
        <f t="shared" si="381"/>
        <v>11</v>
      </c>
      <c r="AQ103" s="86">
        <f t="shared" si="382"/>
        <v>63.69</v>
      </c>
      <c r="AR103" s="64">
        <v>0</v>
      </c>
      <c r="AS103" s="65" t="s">
        <v>54</v>
      </c>
      <c r="AT103" s="65" t="s">
        <v>54</v>
      </c>
      <c r="AU103" s="65" t="s">
        <v>54</v>
      </c>
      <c r="AV103" s="65" t="s">
        <v>54</v>
      </c>
      <c r="AW103" s="65" t="s">
        <v>54</v>
      </c>
      <c r="AX103" s="65" t="s">
        <v>54</v>
      </c>
      <c r="AY103" s="65" t="s">
        <v>54</v>
      </c>
      <c r="AZ103" s="61">
        <f t="shared" si="383"/>
        <v>0</v>
      </c>
      <c r="BA103" s="9">
        <f t="shared" si="384"/>
        <v>0</v>
      </c>
      <c r="BB103" s="9">
        <f t="shared" si="385"/>
        <v>0</v>
      </c>
      <c r="BC103" s="68">
        <v>1</v>
      </c>
      <c r="BD103" s="69" t="s">
        <v>54</v>
      </c>
      <c r="BE103" s="69" t="s">
        <v>54</v>
      </c>
      <c r="BF103" s="69" t="s">
        <v>54</v>
      </c>
      <c r="BG103" s="69" t="s">
        <v>54</v>
      </c>
      <c r="BH103" s="69" t="s">
        <v>54</v>
      </c>
      <c r="BI103" s="69" t="s">
        <v>54</v>
      </c>
      <c r="BJ103" s="69" t="s">
        <v>54</v>
      </c>
      <c r="BK103" s="61">
        <f t="shared" si="386"/>
        <v>1</v>
      </c>
      <c r="BL103" s="9">
        <f t="shared" si="387"/>
        <v>12.2583</v>
      </c>
      <c r="BM103" s="9">
        <f t="shared" si="388"/>
        <v>5.79</v>
      </c>
      <c r="BN103" s="78">
        <v>2</v>
      </c>
      <c r="BO103" s="79" t="s">
        <v>54</v>
      </c>
      <c r="BP103" s="79" t="s">
        <v>54</v>
      </c>
      <c r="BQ103" s="79" t="s">
        <v>54</v>
      </c>
      <c r="BR103" s="79" t="s">
        <v>54</v>
      </c>
      <c r="BS103" s="79" t="s">
        <v>54</v>
      </c>
      <c r="BT103" s="79" t="s">
        <v>54</v>
      </c>
      <c r="BU103" s="79" t="s">
        <v>54</v>
      </c>
      <c r="BV103" s="61">
        <f t="shared" si="389"/>
        <v>2</v>
      </c>
      <c r="BW103" s="9">
        <f t="shared" si="390"/>
        <v>35.96</v>
      </c>
      <c r="BX103" s="9">
        <f t="shared" si="391"/>
        <v>11.58</v>
      </c>
      <c r="BY103" s="8">
        <v>0</v>
      </c>
      <c r="BZ103" s="9">
        <f t="shared" si="392"/>
        <v>0</v>
      </c>
      <c r="CA103" s="9">
        <f t="shared" si="393"/>
        <v>0</v>
      </c>
      <c r="CB103" s="8">
        <v>0</v>
      </c>
      <c r="CC103" s="9">
        <f t="shared" si="394"/>
        <v>0</v>
      </c>
      <c r="CD103" s="9">
        <f t="shared" si="395"/>
        <v>0</v>
      </c>
      <c r="CE103" s="10">
        <v>1</v>
      </c>
    </row>
    <row r="104" spans="1:83" s="10" customFormat="1" ht="58.5" customHeight="1">
      <c r="A104" s="10" t="s">
        <v>74</v>
      </c>
      <c r="B104" s="94"/>
      <c r="C104" s="129" t="s">
        <v>1702</v>
      </c>
      <c r="D104" s="20" t="s">
        <v>2209</v>
      </c>
      <c r="E104" s="95" t="s">
        <v>2210</v>
      </c>
      <c r="F104" s="20" t="s">
        <v>1670</v>
      </c>
      <c r="G104" s="96">
        <f t="shared" si="367"/>
        <v>8.39</v>
      </c>
      <c r="H104" s="97">
        <f>SUMIF(цены!A:A,C104,цены!B:B)</f>
        <v>12.9</v>
      </c>
      <c r="I104" s="113">
        <f>SUMIF(наличие!H:H,C104,наличие!D:D)</f>
        <v>0</v>
      </c>
      <c r="J104" s="35">
        <v>0</v>
      </c>
      <c r="K104" s="32" t="s">
        <v>54</v>
      </c>
      <c r="L104" s="32" t="s">
        <v>54</v>
      </c>
      <c r="M104" s="32" t="s">
        <v>54</v>
      </c>
      <c r="N104" s="32" t="s">
        <v>54</v>
      </c>
      <c r="O104" s="32" t="s">
        <v>54</v>
      </c>
      <c r="P104" s="32" t="s">
        <v>54</v>
      </c>
      <c r="Q104" s="32" t="s">
        <v>54</v>
      </c>
      <c r="R104" s="36">
        <f t="shared" si="368"/>
        <v>0</v>
      </c>
      <c r="S104" s="92">
        <f t="shared" si="369"/>
        <v>0</v>
      </c>
      <c r="T104" s="42">
        <f t="shared" si="318"/>
        <v>2.76</v>
      </c>
      <c r="U104" s="24">
        <f t="shared" si="370"/>
        <v>0</v>
      </c>
      <c r="V104" s="25">
        <f t="shared" si="371"/>
        <v>11.15</v>
      </c>
      <c r="W104" s="70">
        <f t="shared" si="372"/>
        <v>39</v>
      </c>
      <c r="X104" s="44">
        <f t="shared" si="373"/>
        <v>39</v>
      </c>
      <c r="Y104" s="11">
        <f t="shared" si="374"/>
        <v>3510</v>
      </c>
      <c r="Z104" s="6">
        <f t="shared" si="375"/>
        <v>2.4977578475336322</v>
      </c>
      <c r="AA104" s="26">
        <f t="shared" si="376"/>
        <v>21.4</v>
      </c>
      <c r="AB104" s="11" t="e">
        <f>ROUND(AA104*#REF!,-1)</f>
        <v>#REF!</v>
      </c>
      <c r="AC104" s="7">
        <f t="shared" si="377"/>
        <v>0.9192825112107621</v>
      </c>
      <c r="AD104" s="27">
        <f t="shared" si="378"/>
        <v>16.100000000000001</v>
      </c>
      <c r="AE104" s="11" t="e">
        <f>ROUND(AD104*#REF!,-1)</f>
        <v>#REF!</v>
      </c>
      <c r="AF104" s="19">
        <f t="shared" si="379"/>
        <v>0.44394618834080724</v>
      </c>
      <c r="AG104" s="57"/>
      <c r="AH104" s="82">
        <f t="shared" si="380"/>
        <v>0</v>
      </c>
      <c r="AI104" s="83" t="s">
        <v>54</v>
      </c>
      <c r="AJ104" s="83" t="s">
        <v>54</v>
      </c>
      <c r="AK104" s="83" t="s">
        <v>54</v>
      </c>
      <c r="AL104" s="83" t="s">
        <v>54</v>
      </c>
      <c r="AM104" s="83" t="s">
        <v>54</v>
      </c>
      <c r="AN104" s="83" t="s">
        <v>54</v>
      </c>
      <c r="AO104" s="83" t="s">
        <v>54</v>
      </c>
      <c r="AP104" s="89">
        <f t="shared" si="381"/>
        <v>0</v>
      </c>
      <c r="AQ104" s="86">
        <f t="shared" si="382"/>
        <v>0</v>
      </c>
      <c r="AR104" s="64">
        <v>0</v>
      </c>
      <c r="AS104" s="65" t="s">
        <v>54</v>
      </c>
      <c r="AT104" s="65" t="s">
        <v>54</v>
      </c>
      <c r="AU104" s="65" t="s">
        <v>54</v>
      </c>
      <c r="AV104" s="65" t="s">
        <v>54</v>
      </c>
      <c r="AW104" s="65" t="s">
        <v>54</v>
      </c>
      <c r="AX104" s="65" t="s">
        <v>54</v>
      </c>
      <c r="AY104" s="65" t="s">
        <v>54</v>
      </c>
      <c r="AZ104" s="61">
        <f t="shared" si="383"/>
        <v>0</v>
      </c>
      <c r="BA104" s="9">
        <f t="shared" si="384"/>
        <v>0</v>
      </c>
      <c r="BB104" s="9">
        <f t="shared" si="385"/>
        <v>0</v>
      </c>
      <c r="BC104" s="68">
        <v>0</v>
      </c>
      <c r="BD104" s="69" t="s">
        <v>54</v>
      </c>
      <c r="BE104" s="69" t="s">
        <v>54</v>
      </c>
      <c r="BF104" s="69" t="s">
        <v>54</v>
      </c>
      <c r="BG104" s="69" t="s">
        <v>54</v>
      </c>
      <c r="BH104" s="69" t="s">
        <v>54</v>
      </c>
      <c r="BI104" s="69" t="s">
        <v>54</v>
      </c>
      <c r="BJ104" s="69" t="s">
        <v>54</v>
      </c>
      <c r="BK104" s="61">
        <f t="shared" si="386"/>
        <v>0</v>
      </c>
      <c r="BL104" s="9">
        <f t="shared" si="387"/>
        <v>0</v>
      </c>
      <c r="BM104" s="9">
        <f t="shared" si="388"/>
        <v>0</v>
      </c>
      <c r="BN104" s="78">
        <v>0</v>
      </c>
      <c r="BO104" s="79" t="s">
        <v>54</v>
      </c>
      <c r="BP104" s="79" t="s">
        <v>54</v>
      </c>
      <c r="BQ104" s="79" t="s">
        <v>54</v>
      </c>
      <c r="BR104" s="79" t="s">
        <v>54</v>
      </c>
      <c r="BS104" s="79" t="s">
        <v>54</v>
      </c>
      <c r="BT104" s="79" t="s">
        <v>54</v>
      </c>
      <c r="BU104" s="79" t="s">
        <v>54</v>
      </c>
      <c r="BV104" s="61">
        <f t="shared" si="389"/>
        <v>0</v>
      </c>
      <c r="BW104" s="9">
        <f t="shared" si="390"/>
        <v>0</v>
      </c>
      <c r="BX104" s="9">
        <f t="shared" si="391"/>
        <v>0</v>
      </c>
      <c r="BY104" s="8">
        <v>0</v>
      </c>
      <c r="BZ104" s="9">
        <f t="shared" si="392"/>
        <v>0</v>
      </c>
      <c r="CA104" s="9">
        <f t="shared" si="393"/>
        <v>0</v>
      </c>
      <c r="CB104" s="8">
        <v>0</v>
      </c>
      <c r="CC104" s="9">
        <f t="shared" si="394"/>
        <v>0</v>
      </c>
      <c r="CD104" s="9">
        <f t="shared" si="395"/>
        <v>0</v>
      </c>
      <c r="CE104" s="10">
        <v>1</v>
      </c>
    </row>
    <row r="105" spans="1:83" s="10" customFormat="1" ht="58.5" customHeight="1">
      <c r="A105" s="10" t="s">
        <v>30</v>
      </c>
      <c r="B105" s="94"/>
      <c r="C105" s="129" t="s">
        <v>1742</v>
      </c>
      <c r="D105" s="20" t="s">
        <v>2191</v>
      </c>
      <c r="E105" s="95" t="s">
        <v>2211</v>
      </c>
      <c r="F105" s="20" t="s">
        <v>1670</v>
      </c>
      <c r="G105" s="96">
        <f t="shared" si="367"/>
        <v>8.39</v>
      </c>
      <c r="H105" s="97">
        <f>SUMIF(цены!A:A,C105,цены!B:B)</f>
        <v>12.9</v>
      </c>
      <c r="I105" s="113">
        <f>SUMIF(наличие!H:H,C105,наличие!D:D)</f>
        <v>0</v>
      </c>
      <c r="J105" s="32" t="s">
        <v>54</v>
      </c>
      <c r="K105" s="32" t="s">
        <v>54</v>
      </c>
      <c r="L105" s="32" t="s">
        <v>54</v>
      </c>
      <c r="M105" s="35">
        <v>0</v>
      </c>
      <c r="N105" s="32" t="s">
        <v>54</v>
      </c>
      <c r="O105" s="35">
        <v>0</v>
      </c>
      <c r="P105" s="32" t="s">
        <v>54</v>
      </c>
      <c r="Q105" s="35">
        <v>0</v>
      </c>
      <c r="R105" s="36">
        <f>SUM(J105:Q105)</f>
        <v>0</v>
      </c>
      <c r="S105" s="92">
        <f t="shared" si="369"/>
        <v>0</v>
      </c>
      <c r="T105" s="42">
        <f t="shared" si="318"/>
        <v>2.76</v>
      </c>
      <c r="U105" s="24">
        <f t="shared" si="370"/>
        <v>0</v>
      </c>
      <c r="V105" s="25">
        <f t="shared" si="371"/>
        <v>11.15</v>
      </c>
      <c r="W105" s="70">
        <f t="shared" si="372"/>
        <v>39</v>
      </c>
      <c r="X105" s="43">
        <f>ROUND(V105*3.8,1)</f>
        <v>42.4</v>
      </c>
      <c r="Y105" s="11">
        <f t="shared" si="374"/>
        <v>3510</v>
      </c>
      <c r="Z105" s="6">
        <f t="shared" si="375"/>
        <v>2.4977578475336322</v>
      </c>
      <c r="AA105" s="26">
        <f t="shared" si="376"/>
        <v>21.4</v>
      </c>
      <c r="AB105" s="11" t="e">
        <f>ROUND(AA105*#REF!,-1)</f>
        <v>#REF!</v>
      </c>
      <c r="AC105" s="7">
        <f t="shared" si="377"/>
        <v>0.9192825112107621</v>
      </c>
      <c r="AD105" s="27">
        <f t="shared" si="378"/>
        <v>16.100000000000001</v>
      </c>
      <c r="AE105" s="11" t="e">
        <f>ROUND(AD105*#REF!,-1)</f>
        <v>#REF!</v>
      </c>
      <c r="AF105" s="19">
        <f t="shared" si="379"/>
        <v>0.44394618834080724</v>
      </c>
      <c r="AG105" s="57"/>
      <c r="AH105" s="82" t="s">
        <v>54</v>
      </c>
      <c r="AI105" s="83" t="s">
        <v>54</v>
      </c>
      <c r="AJ105" s="83" t="s">
        <v>54</v>
      </c>
      <c r="AK105" s="83">
        <f>M105-AU105-BF105-BQ105</f>
        <v>0</v>
      </c>
      <c r="AL105" s="83" t="s">
        <v>54</v>
      </c>
      <c r="AM105" s="83">
        <f>O105-AW105-BH105-BS105</f>
        <v>0</v>
      </c>
      <c r="AN105" s="83" t="s">
        <v>54</v>
      </c>
      <c r="AO105" s="83">
        <f>Q105-AY105-BJ105-BU105</f>
        <v>0</v>
      </c>
      <c r="AP105" s="89">
        <f t="shared" si="381"/>
        <v>0</v>
      </c>
      <c r="AQ105" s="86">
        <f t="shared" si="382"/>
        <v>0</v>
      </c>
      <c r="AR105" s="64" t="s">
        <v>54</v>
      </c>
      <c r="AS105" s="65" t="s">
        <v>54</v>
      </c>
      <c r="AT105" s="65" t="s">
        <v>54</v>
      </c>
      <c r="AU105" s="65">
        <v>0</v>
      </c>
      <c r="AV105" s="65" t="s">
        <v>54</v>
      </c>
      <c r="AW105" s="65">
        <v>0</v>
      </c>
      <c r="AX105" s="65" t="s">
        <v>54</v>
      </c>
      <c r="AY105" s="65">
        <v>0</v>
      </c>
      <c r="AZ105" s="61">
        <f t="shared" si="383"/>
        <v>0</v>
      </c>
      <c r="BA105" s="9">
        <f t="shared" si="384"/>
        <v>0</v>
      </c>
      <c r="BB105" s="9">
        <f t="shared" si="385"/>
        <v>0</v>
      </c>
      <c r="BC105" s="68" t="s">
        <v>54</v>
      </c>
      <c r="BD105" s="69" t="s">
        <v>54</v>
      </c>
      <c r="BE105" s="69" t="s">
        <v>54</v>
      </c>
      <c r="BF105" s="69">
        <v>0</v>
      </c>
      <c r="BG105" s="69" t="s">
        <v>54</v>
      </c>
      <c r="BH105" s="69">
        <v>0</v>
      </c>
      <c r="BI105" s="69" t="s">
        <v>54</v>
      </c>
      <c r="BJ105" s="69">
        <v>0</v>
      </c>
      <c r="BK105" s="61">
        <f t="shared" si="386"/>
        <v>0</v>
      </c>
      <c r="BL105" s="9">
        <f t="shared" si="387"/>
        <v>0</v>
      </c>
      <c r="BM105" s="9">
        <f t="shared" si="388"/>
        <v>0</v>
      </c>
      <c r="BN105" s="78" t="s">
        <v>54</v>
      </c>
      <c r="BO105" s="79" t="s">
        <v>54</v>
      </c>
      <c r="BP105" s="79" t="s">
        <v>54</v>
      </c>
      <c r="BQ105" s="79">
        <v>0</v>
      </c>
      <c r="BR105" s="79" t="s">
        <v>54</v>
      </c>
      <c r="BS105" s="79">
        <v>0</v>
      </c>
      <c r="BT105" s="79" t="s">
        <v>54</v>
      </c>
      <c r="BU105" s="79">
        <v>0</v>
      </c>
      <c r="BV105" s="61">
        <f t="shared" si="389"/>
        <v>0</v>
      </c>
      <c r="BW105" s="9">
        <f t="shared" si="390"/>
        <v>0</v>
      </c>
      <c r="BX105" s="9">
        <f t="shared" si="391"/>
        <v>0</v>
      </c>
      <c r="BY105" s="8">
        <v>0</v>
      </c>
      <c r="BZ105" s="9">
        <f t="shared" si="392"/>
        <v>0</v>
      </c>
      <c r="CA105" s="9">
        <f t="shared" si="393"/>
        <v>0</v>
      </c>
      <c r="CB105" s="8">
        <v>0</v>
      </c>
      <c r="CC105" s="9">
        <f t="shared" si="394"/>
        <v>0</v>
      </c>
      <c r="CD105" s="9">
        <f t="shared" si="395"/>
        <v>0</v>
      </c>
      <c r="CE105" s="10">
        <v>1</v>
      </c>
    </row>
    <row r="106" spans="1:83" s="10" customFormat="1" ht="58.5" customHeight="1">
      <c r="A106" s="10" t="s">
        <v>66</v>
      </c>
      <c r="B106" s="94"/>
      <c r="C106" s="129" t="s">
        <v>2214</v>
      </c>
      <c r="D106" s="20" t="s">
        <v>2185</v>
      </c>
      <c r="E106" s="95" t="s">
        <v>1690</v>
      </c>
      <c r="F106" s="20" t="s">
        <v>1670</v>
      </c>
      <c r="G106" s="96">
        <f t="shared" si="367"/>
        <v>10.99</v>
      </c>
      <c r="H106" s="97">
        <f>SUMIF(цены!A:A,C106,цены!B:B)</f>
        <v>16.899999999999999</v>
      </c>
      <c r="I106" s="113">
        <f>SUMIF(наличие!H:H,C106,наличие!D:D)</f>
        <v>0</v>
      </c>
      <c r="J106" s="32" t="s">
        <v>54</v>
      </c>
      <c r="K106" s="35">
        <v>2</v>
      </c>
      <c r="L106" s="32" t="s">
        <v>54</v>
      </c>
      <c r="M106" s="35">
        <v>20</v>
      </c>
      <c r="N106" s="32" t="s">
        <v>54</v>
      </c>
      <c r="O106" s="35">
        <v>31</v>
      </c>
      <c r="P106" s="32" t="s">
        <v>54</v>
      </c>
      <c r="Q106" s="35">
        <v>16</v>
      </c>
      <c r="R106" s="36">
        <f>SUM(J106:Q106)</f>
        <v>69</v>
      </c>
      <c r="S106" s="92">
        <f t="shared" si="369"/>
        <v>758.31000000000006</v>
      </c>
      <c r="T106" s="42">
        <f t="shared" ref="T106" si="396">1.5+ROUND(G106*0.3,2)/2</f>
        <v>3.15</v>
      </c>
      <c r="U106" s="24">
        <f t="shared" si="370"/>
        <v>217.35</v>
      </c>
      <c r="V106" s="25">
        <f t="shared" si="371"/>
        <v>14.14</v>
      </c>
      <c r="W106" s="70">
        <f t="shared" si="372"/>
        <v>49</v>
      </c>
      <c r="X106" s="43">
        <f>ROUND(V106*3.8,1)</f>
        <v>53.7</v>
      </c>
      <c r="Y106" s="11">
        <f t="shared" si="374"/>
        <v>4410</v>
      </c>
      <c r="Z106" s="6">
        <f t="shared" si="375"/>
        <v>2.4653465346534653</v>
      </c>
      <c r="AA106" s="26">
        <f t="shared" si="376"/>
        <v>26.9</v>
      </c>
      <c r="AB106" s="11" t="e">
        <f>ROUND(AA106*#REF!,-1)</f>
        <v>#REF!</v>
      </c>
      <c r="AC106" s="7">
        <f t="shared" si="377"/>
        <v>0.90240452616690225</v>
      </c>
      <c r="AD106" s="27">
        <f t="shared" si="378"/>
        <v>20.2</v>
      </c>
      <c r="AE106" s="11" t="e">
        <f>ROUND(AD106*#REF!,-1)</f>
        <v>#REF!</v>
      </c>
      <c r="AF106" s="19">
        <f t="shared" si="379"/>
        <v>0.42857142857142844</v>
      </c>
      <c r="AG106" s="57"/>
      <c r="AH106" s="82" t="s">
        <v>54</v>
      </c>
      <c r="AI106" s="83">
        <f t="shared" ref="AI106" si="397">K106-AS106-BD106-BO106</f>
        <v>2</v>
      </c>
      <c r="AJ106" s="83" t="s">
        <v>54</v>
      </c>
      <c r="AK106" s="83">
        <f>M106-AU106-BF106-BQ106</f>
        <v>7</v>
      </c>
      <c r="AL106" s="83" t="s">
        <v>54</v>
      </c>
      <c r="AM106" s="83">
        <f>O106-AW106-BH106-BS106</f>
        <v>12</v>
      </c>
      <c r="AN106" s="83" t="s">
        <v>54</v>
      </c>
      <c r="AO106" s="83">
        <f>Q106-AY106-BJ106-BU106</f>
        <v>5</v>
      </c>
      <c r="AP106" s="89">
        <f t="shared" si="381"/>
        <v>26</v>
      </c>
      <c r="AQ106" s="86">
        <f t="shared" si="382"/>
        <v>285.74</v>
      </c>
      <c r="AR106" s="64" t="s">
        <v>54</v>
      </c>
      <c r="AS106" s="65">
        <v>0</v>
      </c>
      <c r="AT106" s="65" t="s">
        <v>54</v>
      </c>
      <c r="AU106" s="65">
        <v>8</v>
      </c>
      <c r="AV106" s="65" t="s">
        <v>54</v>
      </c>
      <c r="AW106" s="65">
        <v>10</v>
      </c>
      <c r="AX106" s="65" t="s">
        <v>54</v>
      </c>
      <c r="AY106" s="65">
        <v>6</v>
      </c>
      <c r="AZ106" s="61">
        <f t="shared" si="383"/>
        <v>24</v>
      </c>
      <c r="BA106" s="9">
        <f t="shared" si="384"/>
        <v>459.9899999999999</v>
      </c>
      <c r="BB106" s="9">
        <f t="shared" si="385"/>
        <v>263.76</v>
      </c>
      <c r="BC106" s="68" t="s">
        <v>54</v>
      </c>
      <c r="BD106" s="69">
        <v>0</v>
      </c>
      <c r="BE106" s="69" t="s">
        <v>54</v>
      </c>
      <c r="BF106" s="69">
        <v>2</v>
      </c>
      <c r="BG106" s="69" t="s">
        <v>54</v>
      </c>
      <c r="BH106" s="69">
        <v>4</v>
      </c>
      <c r="BI106" s="69" t="s">
        <v>54</v>
      </c>
      <c r="BJ106" s="69">
        <v>2</v>
      </c>
      <c r="BK106" s="61">
        <f t="shared" si="386"/>
        <v>8</v>
      </c>
      <c r="BL106" s="9">
        <f t="shared" si="387"/>
        <v>165.69840000000002</v>
      </c>
      <c r="BM106" s="9">
        <f t="shared" si="388"/>
        <v>87.92</v>
      </c>
      <c r="BN106" s="78" t="s">
        <v>54</v>
      </c>
      <c r="BO106" s="79">
        <v>0</v>
      </c>
      <c r="BP106" s="79" t="s">
        <v>54</v>
      </c>
      <c r="BQ106" s="79">
        <v>3</v>
      </c>
      <c r="BR106" s="79" t="s">
        <v>54</v>
      </c>
      <c r="BS106" s="79">
        <v>5</v>
      </c>
      <c r="BT106" s="79" t="s">
        <v>54</v>
      </c>
      <c r="BU106" s="79">
        <v>3</v>
      </c>
      <c r="BV106" s="61">
        <f t="shared" ref="BV106:BV112" si="398">SUM(BN106:BU106)</f>
        <v>11</v>
      </c>
      <c r="BW106" s="9">
        <f t="shared" ref="BW106:BW112" si="399">BV106*W106*0.62</f>
        <v>334.18</v>
      </c>
      <c r="BX106" s="9">
        <f t="shared" ref="BX106:BX112" si="400">BV106*G106</f>
        <v>120.89</v>
      </c>
      <c r="BY106" s="8">
        <v>0</v>
      </c>
      <c r="BZ106" s="9">
        <f t="shared" ref="BZ106:BZ112" si="401">BY106*AA106*0.9*0.95</f>
        <v>0</v>
      </c>
      <c r="CA106" s="9">
        <f t="shared" ref="CA106:CA112" si="402">BY106*G106</f>
        <v>0</v>
      </c>
      <c r="CB106" s="8">
        <v>0</v>
      </c>
      <c r="CC106" s="9">
        <f t="shared" ref="CC106:CC112" si="403">CB106*AA106*0.9*0.9</f>
        <v>0</v>
      </c>
      <c r="CD106" s="9">
        <f t="shared" ref="CD106:CD112" si="404">CB106*G106</f>
        <v>0</v>
      </c>
      <c r="CE106" s="10">
        <v>1</v>
      </c>
    </row>
    <row r="107" spans="1:83" s="10" customFormat="1" ht="58.5" customHeight="1">
      <c r="A107" s="10" t="s">
        <v>66</v>
      </c>
      <c r="B107" s="94"/>
      <c r="C107" s="129" t="s">
        <v>2214</v>
      </c>
      <c r="D107" s="20" t="s">
        <v>2215</v>
      </c>
      <c r="E107" s="95" t="s">
        <v>1690</v>
      </c>
      <c r="F107" s="20" t="s">
        <v>1670</v>
      </c>
      <c r="G107" s="96">
        <f t="shared" si="367"/>
        <v>10.99</v>
      </c>
      <c r="H107" s="97">
        <f>SUMIF(цены!A:A,C107,цены!B:B)</f>
        <v>16.899999999999999</v>
      </c>
      <c r="I107" s="113">
        <f>SUMIF(наличие!H:H,C107,наличие!D:D)</f>
        <v>0</v>
      </c>
      <c r="J107" s="32" t="s">
        <v>54</v>
      </c>
      <c r="K107" s="35">
        <v>4</v>
      </c>
      <c r="L107" s="32" t="s">
        <v>54</v>
      </c>
      <c r="M107" s="35">
        <v>31</v>
      </c>
      <c r="N107" s="32" t="s">
        <v>54</v>
      </c>
      <c r="O107" s="35">
        <v>44</v>
      </c>
      <c r="P107" s="32" t="s">
        <v>54</v>
      </c>
      <c r="Q107" s="35">
        <v>25</v>
      </c>
      <c r="R107" s="36">
        <f t="shared" ref="R107:R112" si="405">SUM(J107:Q107)</f>
        <v>104</v>
      </c>
      <c r="S107" s="92">
        <f t="shared" ref="S107:S112" si="406">G107*R107</f>
        <v>1142.96</v>
      </c>
      <c r="T107" s="42">
        <f t="shared" si="318"/>
        <v>3.15</v>
      </c>
      <c r="U107" s="24">
        <f t="shared" ref="U107:U112" si="407">R107*T107</f>
        <v>327.59999999999997</v>
      </c>
      <c r="V107" s="25">
        <f t="shared" ref="V107:V112" si="408">G107+T107</f>
        <v>14.14</v>
      </c>
      <c r="W107" s="70">
        <f t="shared" ref="W107:W112" si="409">ROUND(V107*3.5,0)</f>
        <v>49</v>
      </c>
      <c r="X107" s="43">
        <f>ROUND(V107*3.8,1)</f>
        <v>53.7</v>
      </c>
      <c r="Y107" s="11">
        <f t="shared" ref="Y107:Y112" si="410">ROUND(W107*$Y$2,-1)</f>
        <v>4410</v>
      </c>
      <c r="Z107" s="6">
        <f t="shared" ref="Z107:Z112" si="411">(W107-V107)/V107</f>
        <v>2.4653465346534653</v>
      </c>
      <c r="AA107" s="26">
        <f t="shared" ref="AA107:AA112" si="412">ROUND(W107/1.82,1)</f>
        <v>26.9</v>
      </c>
      <c r="AB107" s="11" t="e">
        <f>ROUND(AA107*#REF!,-1)</f>
        <v>#REF!</v>
      </c>
      <c r="AC107" s="7">
        <f t="shared" ref="AC107:AC112" si="413">(AA107-V107)/V107</f>
        <v>0.90240452616690225</v>
      </c>
      <c r="AD107" s="27">
        <f t="shared" ref="AD107:AD112" si="414">ROUND(AA107*0.75,1)</f>
        <v>20.2</v>
      </c>
      <c r="AE107" s="11" t="e">
        <f>ROUND(AD107*#REF!,-1)</f>
        <v>#REF!</v>
      </c>
      <c r="AF107" s="19">
        <f t="shared" ref="AF107:AF112" si="415">(AD107-V107)/V107</f>
        <v>0.42857142857142844</v>
      </c>
      <c r="AG107" s="57"/>
      <c r="AH107" s="82" t="s">
        <v>54</v>
      </c>
      <c r="AI107" s="83">
        <f t="shared" ref="AI107:AI109" si="416">K107-AS107-BD107-BO107</f>
        <v>4</v>
      </c>
      <c r="AJ107" s="83" t="s">
        <v>54</v>
      </c>
      <c r="AK107" s="83">
        <f t="shared" ref="AK107:AK109" si="417">M107-AU107-BF107-BQ107</f>
        <v>14</v>
      </c>
      <c r="AL107" s="83" t="s">
        <v>54</v>
      </c>
      <c r="AM107" s="83">
        <f t="shared" ref="AM107:AM109" si="418">O107-AW107-BH107-BS107</f>
        <v>21</v>
      </c>
      <c r="AN107" s="83" t="s">
        <v>54</v>
      </c>
      <c r="AO107" s="83">
        <f t="shared" ref="AO107:AO109" si="419">Q107-AY107-BJ107-BU107</f>
        <v>10</v>
      </c>
      <c r="AP107" s="89">
        <f t="shared" ref="AP107:AP109" si="420">SUM(AH107:AO107)</f>
        <v>49</v>
      </c>
      <c r="AQ107" s="86">
        <f t="shared" ref="AQ107:AQ109" si="421">AP107*G107</f>
        <v>538.51</v>
      </c>
      <c r="AR107" s="64" t="s">
        <v>54</v>
      </c>
      <c r="AS107" s="65">
        <v>0</v>
      </c>
      <c r="AT107" s="65" t="s">
        <v>54</v>
      </c>
      <c r="AU107" s="65">
        <v>10</v>
      </c>
      <c r="AV107" s="65" t="s">
        <v>54</v>
      </c>
      <c r="AW107" s="65">
        <v>12</v>
      </c>
      <c r="AX107" s="65" t="s">
        <v>54</v>
      </c>
      <c r="AY107" s="65">
        <v>8</v>
      </c>
      <c r="AZ107" s="61">
        <f t="shared" ref="AZ107:AZ109" si="422">SUM(AR107:AY107)</f>
        <v>30</v>
      </c>
      <c r="BA107" s="9">
        <f t="shared" ref="BA107:BA109" si="423">AZ107*AA107*0.75*0.95</f>
        <v>574.98749999999995</v>
      </c>
      <c r="BB107" s="9">
        <f t="shared" ref="BB107:BB109" si="424">AZ107*G107</f>
        <v>329.7</v>
      </c>
      <c r="BC107" s="68" t="s">
        <v>54</v>
      </c>
      <c r="BD107" s="69">
        <v>0</v>
      </c>
      <c r="BE107" s="69" t="s">
        <v>54</v>
      </c>
      <c r="BF107" s="69">
        <v>3</v>
      </c>
      <c r="BG107" s="69" t="s">
        <v>54</v>
      </c>
      <c r="BH107" s="69">
        <v>5</v>
      </c>
      <c r="BI107" s="69" t="s">
        <v>54</v>
      </c>
      <c r="BJ107" s="69">
        <v>3</v>
      </c>
      <c r="BK107" s="61">
        <f t="shared" ref="BK107:BK109" si="425">SUM(BC107:BJ107)</f>
        <v>11</v>
      </c>
      <c r="BL107" s="9">
        <f t="shared" ref="BL107:BL109" si="426">BK107*W107*0.4227</f>
        <v>227.83530000000002</v>
      </c>
      <c r="BM107" s="9">
        <f t="shared" ref="BM107:BM109" si="427">BK107*G107</f>
        <v>120.89</v>
      </c>
      <c r="BN107" s="78" t="s">
        <v>54</v>
      </c>
      <c r="BO107" s="79">
        <v>0</v>
      </c>
      <c r="BP107" s="79" t="s">
        <v>54</v>
      </c>
      <c r="BQ107" s="79">
        <v>4</v>
      </c>
      <c r="BR107" s="79" t="s">
        <v>54</v>
      </c>
      <c r="BS107" s="79">
        <v>6</v>
      </c>
      <c r="BT107" s="79" t="s">
        <v>54</v>
      </c>
      <c r="BU107" s="79">
        <v>4</v>
      </c>
      <c r="BV107" s="61">
        <f t="shared" si="398"/>
        <v>14</v>
      </c>
      <c r="BW107" s="9">
        <f t="shared" si="399"/>
        <v>425.32</v>
      </c>
      <c r="BX107" s="9">
        <f t="shared" si="400"/>
        <v>153.86000000000001</v>
      </c>
      <c r="BY107" s="8">
        <v>0</v>
      </c>
      <c r="BZ107" s="9">
        <f t="shared" si="401"/>
        <v>0</v>
      </c>
      <c r="CA107" s="9">
        <f t="shared" si="402"/>
        <v>0</v>
      </c>
      <c r="CB107" s="8">
        <v>0</v>
      </c>
      <c r="CC107" s="9">
        <f t="shared" si="403"/>
        <v>0</v>
      </c>
      <c r="CD107" s="9">
        <f t="shared" si="404"/>
        <v>0</v>
      </c>
      <c r="CE107" s="10">
        <v>1</v>
      </c>
    </row>
    <row r="108" spans="1:83" s="10" customFormat="1" ht="58.5" customHeight="1">
      <c r="A108" s="10" t="s">
        <v>21</v>
      </c>
      <c r="B108" s="94"/>
      <c r="C108" s="129" t="s">
        <v>1736</v>
      </c>
      <c r="D108" s="20" t="s">
        <v>2197</v>
      </c>
      <c r="E108" s="95" t="s">
        <v>1690</v>
      </c>
      <c r="F108" s="20" t="s">
        <v>1670</v>
      </c>
      <c r="G108" s="96">
        <f t="shared" si="367"/>
        <v>10.99</v>
      </c>
      <c r="H108" s="97">
        <f>SUMIF(цены!A:A,C108,цены!B:B)</f>
        <v>16.899999999999999</v>
      </c>
      <c r="I108" s="113">
        <f>SUMIF(наличие!H:H,C108,наличие!D:D)</f>
        <v>0</v>
      </c>
      <c r="J108" s="32" t="s">
        <v>54</v>
      </c>
      <c r="K108" s="35">
        <v>2</v>
      </c>
      <c r="L108" s="32" t="s">
        <v>54</v>
      </c>
      <c r="M108" s="35">
        <v>20</v>
      </c>
      <c r="N108" s="32" t="s">
        <v>54</v>
      </c>
      <c r="O108" s="35">
        <v>31</v>
      </c>
      <c r="P108" s="32" t="s">
        <v>54</v>
      </c>
      <c r="Q108" s="35">
        <v>16</v>
      </c>
      <c r="R108" s="36">
        <f t="shared" si="405"/>
        <v>69</v>
      </c>
      <c r="S108" s="92">
        <f t="shared" si="406"/>
        <v>758.31000000000006</v>
      </c>
      <c r="T108" s="42">
        <f t="shared" si="318"/>
        <v>3.15</v>
      </c>
      <c r="U108" s="24">
        <f t="shared" si="407"/>
        <v>217.35</v>
      </c>
      <c r="V108" s="25">
        <f t="shared" si="408"/>
        <v>14.14</v>
      </c>
      <c r="W108" s="70">
        <f t="shared" si="409"/>
        <v>49</v>
      </c>
      <c r="X108" s="43">
        <f>ROUND(V108*3.8,1)</f>
        <v>53.7</v>
      </c>
      <c r="Y108" s="11">
        <f t="shared" si="410"/>
        <v>4410</v>
      </c>
      <c r="Z108" s="6">
        <f t="shared" si="411"/>
        <v>2.4653465346534653</v>
      </c>
      <c r="AA108" s="26">
        <f t="shared" si="412"/>
        <v>26.9</v>
      </c>
      <c r="AB108" s="11" t="e">
        <f>ROUND(AA108*#REF!,-1)</f>
        <v>#REF!</v>
      </c>
      <c r="AC108" s="7">
        <f t="shared" si="413"/>
        <v>0.90240452616690225</v>
      </c>
      <c r="AD108" s="27">
        <f t="shared" si="414"/>
        <v>20.2</v>
      </c>
      <c r="AE108" s="11" t="e">
        <f>ROUND(AD108*#REF!,-1)</f>
        <v>#REF!</v>
      </c>
      <c r="AF108" s="19">
        <f t="shared" si="415"/>
        <v>0.42857142857142844</v>
      </c>
      <c r="AG108" s="57"/>
      <c r="AH108" s="82" t="s">
        <v>54</v>
      </c>
      <c r="AI108" s="83">
        <f t="shared" si="416"/>
        <v>2</v>
      </c>
      <c r="AJ108" s="83" t="s">
        <v>54</v>
      </c>
      <c r="AK108" s="83">
        <f t="shared" si="417"/>
        <v>7</v>
      </c>
      <c r="AL108" s="83" t="s">
        <v>54</v>
      </c>
      <c r="AM108" s="83">
        <f t="shared" si="418"/>
        <v>12</v>
      </c>
      <c r="AN108" s="83" t="s">
        <v>54</v>
      </c>
      <c r="AO108" s="83">
        <f t="shared" si="419"/>
        <v>5</v>
      </c>
      <c r="AP108" s="89">
        <f t="shared" si="420"/>
        <v>26</v>
      </c>
      <c r="AQ108" s="86">
        <f t="shared" si="421"/>
        <v>285.74</v>
      </c>
      <c r="AR108" s="64" t="s">
        <v>54</v>
      </c>
      <c r="AS108" s="65">
        <v>0</v>
      </c>
      <c r="AT108" s="65" t="s">
        <v>54</v>
      </c>
      <c r="AU108" s="65">
        <v>8</v>
      </c>
      <c r="AV108" s="65" t="s">
        <v>54</v>
      </c>
      <c r="AW108" s="65">
        <v>10</v>
      </c>
      <c r="AX108" s="65" t="s">
        <v>54</v>
      </c>
      <c r="AY108" s="65">
        <v>6</v>
      </c>
      <c r="AZ108" s="61">
        <f t="shared" si="422"/>
        <v>24</v>
      </c>
      <c r="BA108" s="9">
        <f t="shared" si="423"/>
        <v>459.9899999999999</v>
      </c>
      <c r="BB108" s="9">
        <f t="shared" si="424"/>
        <v>263.76</v>
      </c>
      <c r="BC108" s="68" t="s">
        <v>54</v>
      </c>
      <c r="BD108" s="69">
        <v>0</v>
      </c>
      <c r="BE108" s="69" t="s">
        <v>54</v>
      </c>
      <c r="BF108" s="69">
        <v>2</v>
      </c>
      <c r="BG108" s="69" t="s">
        <v>54</v>
      </c>
      <c r="BH108" s="69">
        <v>4</v>
      </c>
      <c r="BI108" s="69" t="s">
        <v>54</v>
      </c>
      <c r="BJ108" s="69">
        <v>2</v>
      </c>
      <c r="BK108" s="61">
        <f t="shared" si="425"/>
        <v>8</v>
      </c>
      <c r="BL108" s="9">
        <f t="shared" si="426"/>
        <v>165.69840000000002</v>
      </c>
      <c r="BM108" s="9">
        <f t="shared" si="427"/>
        <v>87.92</v>
      </c>
      <c r="BN108" s="78" t="s">
        <v>54</v>
      </c>
      <c r="BO108" s="79">
        <v>0</v>
      </c>
      <c r="BP108" s="79" t="s">
        <v>54</v>
      </c>
      <c r="BQ108" s="79">
        <v>3</v>
      </c>
      <c r="BR108" s="79" t="s">
        <v>54</v>
      </c>
      <c r="BS108" s="79">
        <v>5</v>
      </c>
      <c r="BT108" s="79" t="s">
        <v>54</v>
      </c>
      <c r="BU108" s="79">
        <v>3</v>
      </c>
      <c r="BV108" s="61">
        <f t="shared" si="398"/>
        <v>11</v>
      </c>
      <c r="BW108" s="9">
        <f t="shared" si="399"/>
        <v>334.18</v>
      </c>
      <c r="BX108" s="9">
        <f t="shared" si="400"/>
        <v>120.89</v>
      </c>
      <c r="BY108" s="8">
        <v>0</v>
      </c>
      <c r="BZ108" s="9">
        <f t="shared" si="401"/>
        <v>0</v>
      </c>
      <c r="CA108" s="9">
        <f t="shared" si="402"/>
        <v>0</v>
      </c>
      <c r="CB108" s="8">
        <v>0</v>
      </c>
      <c r="CC108" s="9">
        <f t="shared" si="403"/>
        <v>0</v>
      </c>
      <c r="CD108" s="9">
        <f t="shared" si="404"/>
        <v>0</v>
      </c>
      <c r="CE108" s="10">
        <v>1</v>
      </c>
    </row>
    <row r="109" spans="1:83" s="10" customFormat="1" ht="58.5" customHeight="1">
      <c r="A109" s="10" t="s">
        <v>21</v>
      </c>
      <c r="B109" s="94"/>
      <c r="C109" s="129" t="s">
        <v>2216</v>
      </c>
      <c r="D109" s="20" t="s">
        <v>2217</v>
      </c>
      <c r="E109" s="95" t="s">
        <v>1690</v>
      </c>
      <c r="F109" s="20" t="s">
        <v>1670</v>
      </c>
      <c r="G109" s="96">
        <f t="shared" si="367"/>
        <v>10.99</v>
      </c>
      <c r="H109" s="97">
        <f>SUMIF(цены!A:A,C109,цены!B:B)</f>
        <v>16.899999999999999</v>
      </c>
      <c r="I109" s="113">
        <f>SUMIF(наличие!H:H,C109,наличие!D:D)</f>
        <v>0</v>
      </c>
      <c r="J109" s="32" t="s">
        <v>54</v>
      </c>
      <c r="K109" s="35">
        <v>2</v>
      </c>
      <c r="L109" s="32" t="s">
        <v>54</v>
      </c>
      <c r="M109" s="35">
        <v>20</v>
      </c>
      <c r="N109" s="32" t="s">
        <v>54</v>
      </c>
      <c r="O109" s="35">
        <v>31</v>
      </c>
      <c r="P109" s="32" t="s">
        <v>54</v>
      </c>
      <c r="Q109" s="35">
        <v>16</v>
      </c>
      <c r="R109" s="36">
        <f t="shared" si="405"/>
        <v>69</v>
      </c>
      <c r="S109" s="92">
        <f t="shared" si="406"/>
        <v>758.31000000000006</v>
      </c>
      <c r="T109" s="42">
        <f t="shared" si="318"/>
        <v>3.15</v>
      </c>
      <c r="U109" s="24">
        <f t="shared" si="407"/>
        <v>217.35</v>
      </c>
      <c r="V109" s="25">
        <f t="shared" si="408"/>
        <v>14.14</v>
      </c>
      <c r="W109" s="70">
        <f t="shared" si="409"/>
        <v>49</v>
      </c>
      <c r="X109" s="43">
        <f>ROUND(V109*3.8,1)</f>
        <v>53.7</v>
      </c>
      <c r="Y109" s="11">
        <f t="shared" si="410"/>
        <v>4410</v>
      </c>
      <c r="Z109" s="6">
        <f t="shared" si="411"/>
        <v>2.4653465346534653</v>
      </c>
      <c r="AA109" s="26">
        <f t="shared" si="412"/>
        <v>26.9</v>
      </c>
      <c r="AB109" s="11" t="e">
        <f>ROUND(AA109*#REF!,-1)</f>
        <v>#REF!</v>
      </c>
      <c r="AC109" s="7">
        <f t="shared" si="413"/>
        <v>0.90240452616690225</v>
      </c>
      <c r="AD109" s="27">
        <f t="shared" si="414"/>
        <v>20.2</v>
      </c>
      <c r="AE109" s="11" t="e">
        <f>ROUND(AD109*#REF!,-1)</f>
        <v>#REF!</v>
      </c>
      <c r="AF109" s="19">
        <f t="shared" si="415"/>
        <v>0.42857142857142844</v>
      </c>
      <c r="AG109" s="57"/>
      <c r="AH109" s="82" t="s">
        <v>54</v>
      </c>
      <c r="AI109" s="83">
        <f t="shared" si="416"/>
        <v>2</v>
      </c>
      <c r="AJ109" s="83" t="s">
        <v>54</v>
      </c>
      <c r="AK109" s="83">
        <f t="shared" si="417"/>
        <v>7</v>
      </c>
      <c r="AL109" s="83" t="s">
        <v>54</v>
      </c>
      <c r="AM109" s="83">
        <f t="shared" si="418"/>
        <v>12</v>
      </c>
      <c r="AN109" s="83" t="s">
        <v>54</v>
      </c>
      <c r="AO109" s="83">
        <f t="shared" si="419"/>
        <v>5</v>
      </c>
      <c r="AP109" s="89">
        <f t="shared" si="420"/>
        <v>26</v>
      </c>
      <c r="AQ109" s="86">
        <f t="shared" si="421"/>
        <v>285.74</v>
      </c>
      <c r="AR109" s="64" t="s">
        <v>54</v>
      </c>
      <c r="AS109" s="65">
        <v>0</v>
      </c>
      <c r="AT109" s="65" t="s">
        <v>54</v>
      </c>
      <c r="AU109" s="65">
        <v>8</v>
      </c>
      <c r="AV109" s="65" t="s">
        <v>54</v>
      </c>
      <c r="AW109" s="65">
        <v>10</v>
      </c>
      <c r="AX109" s="65" t="s">
        <v>54</v>
      </c>
      <c r="AY109" s="65">
        <v>6</v>
      </c>
      <c r="AZ109" s="61">
        <f t="shared" si="422"/>
        <v>24</v>
      </c>
      <c r="BA109" s="9">
        <f t="shared" si="423"/>
        <v>459.9899999999999</v>
      </c>
      <c r="BB109" s="9">
        <f t="shared" si="424"/>
        <v>263.76</v>
      </c>
      <c r="BC109" s="68" t="s">
        <v>54</v>
      </c>
      <c r="BD109" s="69">
        <v>0</v>
      </c>
      <c r="BE109" s="69" t="s">
        <v>54</v>
      </c>
      <c r="BF109" s="69">
        <v>2</v>
      </c>
      <c r="BG109" s="69" t="s">
        <v>54</v>
      </c>
      <c r="BH109" s="69">
        <v>4</v>
      </c>
      <c r="BI109" s="69" t="s">
        <v>54</v>
      </c>
      <c r="BJ109" s="69">
        <v>2</v>
      </c>
      <c r="BK109" s="61">
        <f t="shared" si="425"/>
        <v>8</v>
      </c>
      <c r="BL109" s="9">
        <f t="shared" si="426"/>
        <v>165.69840000000002</v>
      </c>
      <c r="BM109" s="9">
        <f t="shared" si="427"/>
        <v>87.92</v>
      </c>
      <c r="BN109" s="78" t="s">
        <v>54</v>
      </c>
      <c r="BO109" s="79">
        <v>0</v>
      </c>
      <c r="BP109" s="79" t="s">
        <v>54</v>
      </c>
      <c r="BQ109" s="79">
        <v>3</v>
      </c>
      <c r="BR109" s="79" t="s">
        <v>54</v>
      </c>
      <c r="BS109" s="79">
        <v>5</v>
      </c>
      <c r="BT109" s="79" t="s">
        <v>54</v>
      </c>
      <c r="BU109" s="79">
        <v>3</v>
      </c>
      <c r="BV109" s="61">
        <f t="shared" si="398"/>
        <v>11</v>
      </c>
      <c r="BW109" s="9">
        <f t="shared" si="399"/>
        <v>334.18</v>
      </c>
      <c r="BX109" s="9">
        <f t="shared" si="400"/>
        <v>120.89</v>
      </c>
      <c r="BY109" s="8">
        <v>0</v>
      </c>
      <c r="BZ109" s="9">
        <f t="shared" si="401"/>
        <v>0</v>
      </c>
      <c r="CA109" s="9">
        <f t="shared" si="402"/>
        <v>0</v>
      </c>
      <c r="CB109" s="8">
        <v>0</v>
      </c>
      <c r="CC109" s="9">
        <f t="shared" si="403"/>
        <v>0</v>
      </c>
      <c r="CD109" s="9">
        <f t="shared" si="404"/>
        <v>0</v>
      </c>
      <c r="CE109" s="10">
        <v>1</v>
      </c>
    </row>
    <row r="110" spans="1:83" s="10" customFormat="1" ht="58.5" customHeight="1">
      <c r="A110" s="10" t="s">
        <v>74</v>
      </c>
      <c r="B110" s="94"/>
      <c r="C110" s="129" t="s">
        <v>1709</v>
      </c>
      <c r="D110" s="20" t="s">
        <v>2202</v>
      </c>
      <c r="E110" s="95" t="s">
        <v>2218</v>
      </c>
      <c r="F110" s="20" t="s">
        <v>1670</v>
      </c>
      <c r="G110" s="96">
        <f t="shared" si="367"/>
        <v>10.34</v>
      </c>
      <c r="H110" s="97">
        <f>SUMIF(цены!A:A,C110,цены!B:B)</f>
        <v>15.9</v>
      </c>
      <c r="I110" s="113">
        <f>SUMIF(наличие!H:H,C110,наличие!D:D)</f>
        <v>0</v>
      </c>
      <c r="J110" s="32" t="s">
        <v>54</v>
      </c>
      <c r="K110" s="32" t="s">
        <v>54</v>
      </c>
      <c r="L110" s="32" t="s">
        <v>54</v>
      </c>
      <c r="M110" s="35">
        <v>0</v>
      </c>
      <c r="N110" s="32" t="s">
        <v>54</v>
      </c>
      <c r="O110" s="35">
        <v>0</v>
      </c>
      <c r="P110" s="32" t="s">
        <v>54</v>
      </c>
      <c r="Q110" s="32" t="s">
        <v>54</v>
      </c>
      <c r="R110" s="36">
        <f t="shared" si="405"/>
        <v>0</v>
      </c>
      <c r="S110" s="92">
        <f t="shared" si="406"/>
        <v>0</v>
      </c>
      <c r="T110" s="42">
        <f t="shared" si="318"/>
        <v>3.05</v>
      </c>
      <c r="U110" s="24">
        <f t="shared" si="407"/>
        <v>0</v>
      </c>
      <c r="V110" s="25">
        <f t="shared" si="408"/>
        <v>13.39</v>
      </c>
      <c r="W110" s="70">
        <f t="shared" si="409"/>
        <v>47</v>
      </c>
      <c r="X110" s="41">
        <f>ROUND(V110*3.6,1)</f>
        <v>48.2</v>
      </c>
      <c r="Y110" s="11">
        <f t="shared" si="410"/>
        <v>4230</v>
      </c>
      <c r="Z110" s="6">
        <f t="shared" si="411"/>
        <v>2.5100821508588496</v>
      </c>
      <c r="AA110" s="26">
        <f t="shared" si="412"/>
        <v>25.8</v>
      </c>
      <c r="AB110" s="11" t="e">
        <f>ROUND(AA110*#REF!,-1)</f>
        <v>#REF!</v>
      </c>
      <c r="AC110" s="7">
        <f t="shared" si="413"/>
        <v>0.92681105302464528</v>
      </c>
      <c r="AD110" s="27">
        <f t="shared" si="414"/>
        <v>19.399999999999999</v>
      </c>
      <c r="AE110" s="11" t="e">
        <f>ROUND(AD110*#REF!,-1)</f>
        <v>#REF!</v>
      </c>
      <c r="AF110" s="19">
        <f t="shared" si="415"/>
        <v>0.44884241971620598</v>
      </c>
      <c r="AG110" s="57"/>
      <c r="AH110" s="82" t="s">
        <v>54</v>
      </c>
      <c r="AI110" s="83" t="s">
        <v>54</v>
      </c>
      <c r="AJ110" s="83" t="s">
        <v>54</v>
      </c>
      <c r="AK110" s="83">
        <f t="shared" ref="AK110:AK111" si="428">M110-AU110-BF110-BQ110</f>
        <v>0</v>
      </c>
      <c r="AL110" s="83" t="s">
        <v>54</v>
      </c>
      <c r="AM110" s="83">
        <f t="shared" ref="AM110:AM111" si="429">O110-AW110-BH110-BS110</f>
        <v>0</v>
      </c>
      <c r="AN110" s="83" t="s">
        <v>54</v>
      </c>
      <c r="AO110" s="83" t="s">
        <v>54</v>
      </c>
      <c r="AP110" s="89">
        <f t="shared" ref="AP110:AP112" si="430">SUM(AH110:AO110)</f>
        <v>0</v>
      </c>
      <c r="AQ110" s="86">
        <f t="shared" ref="AQ110:AQ112" si="431">AP110*G110</f>
        <v>0</v>
      </c>
      <c r="AR110" s="64" t="s">
        <v>54</v>
      </c>
      <c r="AS110" s="83" t="s">
        <v>54</v>
      </c>
      <c r="AT110" s="65" t="s">
        <v>54</v>
      </c>
      <c r="AU110" s="65">
        <v>0</v>
      </c>
      <c r="AV110" s="65" t="s">
        <v>54</v>
      </c>
      <c r="AW110" s="65">
        <v>0</v>
      </c>
      <c r="AX110" s="83" t="s">
        <v>54</v>
      </c>
      <c r="AY110" s="83" t="s">
        <v>54</v>
      </c>
      <c r="AZ110" s="61">
        <f t="shared" ref="AZ110:AZ112" si="432">SUM(AR110:AY110)</f>
        <v>0</v>
      </c>
      <c r="BA110" s="9">
        <f t="shared" ref="BA110:BA112" si="433">AZ110*AA110*0.75*0.95</f>
        <v>0</v>
      </c>
      <c r="BB110" s="9">
        <f t="shared" ref="BB110:BB112" si="434">AZ110*G110</f>
        <v>0</v>
      </c>
      <c r="BC110" s="68" t="s">
        <v>54</v>
      </c>
      <c r="BD110" s="83" t="s">
        <v>54</v>
      </c>
      <c r="BE110" s="69" t="s">
        <v>54</v>
      </c>
      <c r="BF110" s="69">
        <v>0</v>
      </c>
      <c r="BG110" s="69" t="s">
        <v>54</v>
      </c>
      <c r="BH110" s="69">
        <v>0</v>
      </c>
      <c r="BI110" s="69" t="s">
        <v>54</v>
      </c>
      <c r="BJ110" s="83" t="s">
        <v>54</v>
      </c>
      <c r="BK110" s="61">
        <f t="shared" ref="BK110:BK112" si="435">SUM(BC110:BJ110)</f>
        <v>0</v>
      </c>
      <c r="BL110" s="9">
        <f t="shared" ref="BL110:BL112" si="436">BK110*W110*0.4227</f>
        <v>0</v>
      </c>
      <c r="BM110" s="9">
        <f t="shared" ref="BM110:BM112" si="437">BK110*G110</f>
        <v>0</v>
      </c>
      <c r="BN110" s="78" t="s">
        <v>54</v>
      </c>
      <c r="BO110" s="83" t="s">
        <v>54</v>
      </c>
      <c r="BP110" s="79" t="s">
        <v>54</v>
      </c>
      <c r="BQ110" s="79">
        <v>0</v>
      </c>
      <c r="BR110" s="79" t="s">
        <v>54</v>
      </c>
      <c r="BS110" s="79">
        <v>0</v>
      </c>
      <c r="BT110" s="79" t="s">
        <v>54</v>
      </c>
      <c r="BU110" s="83" t="s">
        <v>54</v>
      </c>
      <c r="BV110" s="61">
        <f t="shared" si="398"/>
        <v>0</v>
      </c>
      <c r="BW110" s="9">
        <f t="shared" si="399"/>
        <v>0</v>
      </c>
      <c r="BX110" s="9">
        <f t="shared" si="400"/>
        <v>0</v>
      </c>
      <c r="BY110" s="8">
        <v>0</v>
      </c>
      <c r="BZ110" s="9">
        <f t="shared" si="401"/>
        <v>0</v>
      </c>
      <c r="CA110" s="9">
        <f t="shared" si="402"/>
        <v>0</v>
      </c>
      <c r="CB110" s="8">
        <v>0</v>
      </c>
      <c r="CC110" s="9">
        <f t="shared" si="403"/>
        <v>0</v>
      </c>
      <c r="CD110" s="9">
        <f t="shared" si="404"/>
        <v>0</v>
      </c>
      <c r="CE110" s="10">
        <v>1</v>
      </c>
    </row>
    <row r="111" spans="1:83" s="10" customFormat="1" ht="58.5" customHeight="1">
      <c r="A111" s="10" t="s">
        <v>74</v>
      </c>
      <c r="B111" s="94"/>
      <c r="C111" s="129" t="s">
        <v>1709</v>
      </c>
      <c r="D111" s="20" t="s">
        <v>2185</v>
      </c>
      <c r="E111" s="95" t="s">
        <v>2218</v>
      </c>
      <c r="F111" s="20" t="s">
        <v>1670</v>
      </c>
      <c r="G111" s="96">
        <f>ROUND(H111*0.65,2)</f>
        <v>10.34</v>
      </c>
      <c r="H111" s="97">
        <f>SUMIF(цены!A:A,C111,цены!B:B)</f>
        <v>15.9</v>
      </c>
      <c r="I111" s="113">
        <f>SUMIF(наличие!H:H,C111,наличие!D:D)</f>
        <v>0</v>
      </c>
      <c r="J111" s="32" t="s">
        <v>54</v>
      </c>
      <c r="K111" s="32" t="s">
        <v>54</v>
      </c>
      <c r="L111" s="32" t="s">
        <v>54</v>
      </c>
      <c r="M111" s="35">
        <v>0</v>
      </c>
      <c r="N111" s="32" t="s">
        <v>54</v>
      </c>
      <c r="O111" s="35">
        <v>0</v>
      </c>
      <c r="P111" s="32" t="s">
        <v>54</v>
      </c>
      <c r="Q111" s="32" t="s">
        <v>54</v>
      </c>
      <c r="R111" s="36">
        <f t="shared" si="405"/>
        <v>0</v>
      </c>
      <c r="S111" s="92">
        <f t="shared" si="406"/>
        <v>0</v>
      </c>
      <c r="T111" s="42">
        <f t="shared" si="318"/>
        <v>3.05</v>
      </c>
      <c r="U111" s="24">
        <f t="shared" si="407"/>
        <v>0</v>
      </c>
      <c r="V111" s="25">
        <f t="shared" si="408"/>
        <v>13.39</v>
      </c>
      <c r="W111" s="70">
        <f t="shared" si="409"/>
        <v>47</v>
      </c>
      <c r="X111" s="41">
        <f>ROUND(V111*3.6,1)</f>
        <v>48.2</v>
      </c>
      <c r="Y111" s="11">
        <f t="shared" si="410"/>
        <v>4230</v>
      </c>
      <c r="Z111" s="6">
        <f t="shared" si="411"/>
        <v>2.5100821508588496</v>
      </c>
      <c r="AA111" s="26">
        <f t="shared" si="412"/>
        <v>25.8</v>
      </c>
      <c r="AB111" s="11" t="e">
        <f>ROUND(AA111*#REF!,-1)</f>
        <v>#REF!</v>
      </c>
      <c r="AC111" s="7">
        <f t="shared" si="413"/>
        <v>0.92681105302464528</v>
      </c>
      <c r="AD111" s="27">
        <f t="shared" si="414"/>
        <v>19.399999999999999</v>
      </c>
      <c r="AE111" s="11" t="e">
        <f>ROUND(AD111*#REF!,-1)</f>
        <v>#REF!</v>
      </c>
      <c r="AF111" s="19">
        <f t="shared" si="415"/>
        <v>0.44884241971620598</v>
      </c>
      <c r="AG111" s="57"/>
      <c r="AH111" s="82" t="s">
        <v>54</v>
      </c>
      <c r="AI111" s="83" t="s">
        <v>54</v>
      </c>
      <c r="AJ111" s="83" t="s">
        <v>54</v>
      </c>
      <c r="AK111" s="83">
        <f t="shared" si="428"/>
        <v>0</v>
      </c>
      <c r="AL111" s="83" t="s">
        <v>54</v>
      </c>
      <c r="AM111" s="83">
        <f t="shared" si="429"/>
        <v>0</v>
      </c>
      <c r="AN111" s="83" t="s">
        <v>54</v>
      </c>
      <c r="AO111" s="83" t="s">
        <v>54</v>
      </c>
      <c r="AP111" s="89">
        <f t="shared" si="430"/>
        <v>0</v>
      </c>
      <c r="AQ111" s="86">
        <f t="shared" si="431"/>
        <v>0</v>
      </c>
      <c r="AR111" s="64" t="s">
        <v>54</v>
      </c>
      <c r="AS111" s="83" t="s">
        <v>54</v>
      </c>
      <c r="AT111" s="65" t="s">
        <v>54</v>
      </c>
      <c r="AU111" s="65">
        <v>0</v>
      </c>
      <c r="AV111" s="65" t="s">
        <v>54</v>
      </c>
      <c r="AW111" s="65">
        <v>0</v>
      </c>
      <c r="AX111" s="83" t="s">
        <v>54</v>
      </c>
      <c r="AY111" s="83" t="s">
        <v>54</v>
      </c>
      <c r="AZ111" s="61">
        <f t="shared" si="432"/>
        <v>0</v>
      </c>
      <c r="BA111" s="9">
        <f t="shared" si="433"/>
        <v>0</v>
      </c>
      <c r="BB111" s="9">
        <f t="shared" si="434"/>
        <v>0</v>
      </c>
      <c r="BC111" s="68" t="s">
        <v>54</v>
      </c>
      <c r="BD111" s="83" t="s">
        <v>54</v>
      </c>
      <c r="BE111" s="69" t="s">
        <v>54</v>
      </c>
      <c r="BF111" s="69">
        <v>0</v>
      </c>
      <c r="BG111" s="69" t="s">
        <v>54</v>
      </c>
      <c r="BH111" s="69">
        <v>0</v>
      </c>
      <c r="BI111" s="69" t="s">
        <v>54</v>
      </c>
      <c r="BJ111" s="83" t="s">
        <v>54</v>
      </c>
      <c r="BK111" s="61">
        <f t="shared" si="435"/>
        <v>0</v>
      </c>
      <c r="BL111" s="9">
        <f t="shared" si="436"/>
        <v>0</v>
      </c>
      <c r="BM111" s="9">
        <f t="shared" si="437"/>
        <v>0</v>
      </c>
      <c r="BN111" s="78" t="s">
        <v>54</v>
      </c>
      <c r="BO111" s="83" t="s">
        <v>54</v>
      </c>
      <c r="BP111" s="79" t="s">
        <v>54</v>
      </c>
      <c r="BQ111" s="79">
        <v>0</v>
      </c>
      <c r="BR111" s="79" t="s">
        <v>54</v>
      </c>
      <c r="BS111" s="79">
        <v>0</v>
      </c>
      <c r="BT111" s="79" t="s">
        <v>54</v>
      </c>
      <c r="BU111" s="83" t="s">
        <v>54</v>
      </c>
      <c r="BV111" s="61">
        <f t="shared" si="398"/>
        <v>0</v>
      </c>
      <c r="BW111" s="9">
        <f t="shared" si="399"/>
        <v>0</v>
      </c>
      <c r="BX111" s="9">
        <f t="shared" si="400"/>
        <v>0</v>
      </c>
      <c r="BY111" s="8">
        <v>0</v>
      </c>
      <c r="BZ111" s="9">
        <f t="shared" si="401"/>
        <v>0</v>
      </c>
      <c r="CA111" s="9">
        <f t="shared" si="402"/>
        <v>0</v>
      </c>
      <c r="CB111" s="8">
        <v>0</v>
      </c>
      <c r="CC111" s="9">
        <f t="shared" si="403"/>
        <v>0</v>
      </c>
      <c r="CD111" s="9">
        <f t="shared" si="404"/>
        <v>0</v>
      </c>
      <c r="CE111" s="10">
        <v>1</v>
      </c>
    </row>
    <row r="112" spans="1:83" s="10" customFormat="1" ht="58.5" customHeight="1">
      <c r="A112" s="10" t="s">
        <v>74</v>
      </c>
      <c r="B112" s="128"/>
      <c r="C112" s="129" t="s">
        <v>1709</v>
      </c>
      <c r="D112" s="20" t="s">
        <v>2191</v>
      </c>
      <c r="E112" s="95" t="s">
        <v>2218</v>
      </c>
      <c r="F112" s="20" t="s">
        <v>1670</v>
      </c>
      <c r="G112" s="96">
        <f>ROUND(H112*0.65,2)</f>
        <v>10.34</v>
      </c>
      <c r="H112" s="97">
        <f>SUMIF(цены!A:A,C112,цены!B:B)</f>
        <v>15.9</v>
      </c>
      <c r="I112" s="113">
        <f>SUMIF(наличие!H:H,C112,наличие!D:D)</f>
        <v>0</v>
      </c>
      <c r="J112" s="32" t="s">
        <v>54</v>
      </c>
      <c r="K112" s="32" t="s">
        <v>54</v>
      </c>
      <c r="L112" s="32" t="s">
        <v>54</v>
      </c>
      <c r="M112" s="35">
        <v>0</v>
      </c>
      <c r="N112" s="32" t="s">
        <v>54</v>
      </c>
      <c r="O112" s="35">
        <v>0</v>
      </c>
      <c r="P112" s="32" t="s">
        <v>54</v>
      </c>
      <c r="Q112" s="32" t="s">
        <v>54</v>
      </c>
      <c r="R112" s="36">
        <f t="shared" si="405"/>
        <v>0</v>
      </c>
      <c r="S112" s="92">
        <f t="shared" si="406"/>
        <v>0</v>
      </c>
      <c r="T112" s="42">
        <f t="shared" si="318"/>
        <v>3.05</v>
      </c>
      <c r="U112" s="24">
        <f t="shared" si="407"/>
        <v>0</v>
      </c>
      <c r="V112" s="25">
        <f t="shared" si="408"/>
        <v>13.39</v>
      </c>
      <c r="W112" s="70">
        <f t="shared" si="409"/>
        <v>47</v>
      </c>
      <c r="X112" s="41">
        <f>ROUND(V112*3.6,1)</f>
        <v>48.2</v>
      </c>
      <c r="Y112" s="11">
        <f t="shared" si="410"/>
        <v>4230</v>
      </c>
      <c r="Z112" s="6">
        <f t="shared" si="411"/>
        <v>2.5100821508588496</v>
      </c>
      <c r="AA112" s="26">
        <f t="shared" si="412"/>
        <v>25.8</v>
      </c>
      <c r="AB112" s="11" t="e">
        <f>ROUND(AA112*#REF!,-1)</f>
        <v>#REF!</v>
      </c>
      <c r="AC112" s="7">
        <f t="shared" si="413"/>
        <v>0.92681105302464528</v>
      </c>
      <c r="AD112" s="27">
        <f t="shared" si="414"/>
        <v>19.399999999999999</v>
      </c>
      <c r="AE112" s="11" t="e">
        <f>ROUND(AD112*#REF!,-1)</f>
        <v>#REF!</v>
      </c>
      <c r="AF112" s="19">
        <f t="shared" si="415"/>
        <v>0.44884241971620598</v>
      </c>
      <c r="AG112" s="57"/>
      <c r="AH112" s="82" t="s">
        <v>54</v>
      </c>
      <c r="AI112" s="83" t="s">
        <v>54</v>
      </c>
      <c r="AJ112" s="83" t="s">
        <v>54</v>
      </c>
      <c r="AK112" s="83">
        <f>M112-AU112-BF112-BQ112+15</f>
        <v>15</v>
      </c>
      <c r="AL112" s="83" t="s">
        <v>54</v>
      </c>
      <c r="AM112" s="83">
        <f>O112-AW112-BH112-BS112+15</f>
        <v>15</v>
      </c>
      <c r="AN112" s="83" t="s">
        <v>54</v>
      </c>
      <c r="AO112" s="83" t="s">
        <v>54</v>
      </c>
      <c r="AP112" s="89">
        <f t="shared" si="430"/>
        <v>30</v>
      </c>
      <c r="AQ112" s="86">
        <f t="shared" si="431"/>
        <v>310.2</v>
      </c>
      <c r="AR112" s="64" t="s">
        <v>54</v>
      </c>
      <c r="AS112" s="83" t="s">
        <v>54</v>
      </c>
      <c r="AT112" s="65" t="s">
        <v>54</v>
      </c>
      <c r="AU112" s="65">
        <v>0</v>
      </c>
      <c r="AV112" s="65" t="s">
        <v>54</v>
      </c>
      <c r="AW112" s="65">
        <v>0</v>
      </c>
      <c r="AX112" s="83" t="s">
        <v>54</v>
      </c>
      <c r="AY112" s="83" t="s">
        <v>54</v>
      </c>
      <c r="AZ112" s="61">
        <f t="shared" si="432"/>
        <v>0</v>
      </c>
      <c r="BA112" s="9">
        <f t="shared" si="433"/>
        <v>0</v>
      </c>
      <c r="BB112" s="9">
        <f t="shared" si="434"/>
        <v>0</v>
      </c>
      <c r="BC112" s="68" t="s">
        <v>54</v>
      </c>
      <c r="BD112" s="83" t="s">
        <v>54</v>
      </c>
      <c r="BE112" s="69" t="s">
        <v>54</v>
      </c>
      <c r="BF112" s="69">
        <v>0</v>
      </c>
      <c r="BG112" s="69" t="s">
        <v>54</v>
      </c>
      <c r="BH112" s="69">
        <v>0</v>
      </c>
      <c r="BI112" s="69" t="s">
        <v>54</v>
      </c>
      <c r="BJ112" s="83" t="s">
        <v>54</v>
      </c>
      <c r="BK112" s="61">
        <f t="shared" si="435"/>
        <v>0</v>
      </c>
      <c r="BL112" s="9">
        <f t="shared" si="436"/>
        <v>0</v>
      </c>
      <c r="BM112" s="9">
        <f t="shared" si="437"/>
        <v>0</v>
      </c>
      <c r="BN112" s="78" t="s">
        <v>54</v>
      </c>
      <c r="BO112" s="83" t="s">
        <v>54</v>
      </c>
      <c r="BP112" s="79" t="s">
        <v>54</v>
      </c>
      <c r="BQ112" s="79">
        <v>0</v>
      </c>
      <c r="BR112" s="79" t="s">
        <v>54</v>
      </c>
      <c r="BS112" s="79">
        <v>0</v>
      </c>
      <c r="BT112" s="79" t="s">
        <v>54</v>
      </c>
      <c r="BU112" s="83" t="s">
        <v>54</v>
      </c>
      <c r="BV112" s="61">
        <f t="shared" si="398"/>
        <v>0</v>
      </c>
      <c r="BW112" s="9">
        <f t="shared" si="399"/>
        <v>0</v>
      </c>
      <c r="BX112" s="9">
        <f t="shared" si="400"/>
        <v>0</v>
      </c>
      <c r="BY112" s="8">
        <v>0</v>
      </c>
      <c r="BZ112" s="9">
        <f t="shared" si="401"/>
        <v>0</v>
      </c>
      <c r="CA112" s="9">
        <f t="shared" si="402"/>
        <v>0</v>
      </c>
      <c r="CB112" s="8">
        <v>0</v>
      </c>
      <c r="CC112" s="9">
        <f t="shared" si="403"/>
        <v>0</v>
      </c>
      <c r="CD112" s="9">
        <f t="shared" si="404"/>
        <v>0</v>
      </c>
      <c r="CE112" s="10">
        <v>1</v>
      </c>
    </row>
    <row r="113" spans="1:83" s="10" customFormat="1" ht="58.5" customHeight="1">
      <c r="A113" s="10" t="s">
        <v>66</v>
      </c>
      <c r="B113" s="94"/>
      <c r="C113" s="129" t="s">
        <v>2219</v>
      </c>
      <c r="D113" s="20" t="s">
        <v>2189</v>
      </c>
      <c r="E113" s="95" t="s">
        <v>2220</v>
      </c>
      <c r="F113" s="20" t="s">
        <v>1670</v>
      </c>
      <c r="G113" s="96">
        <f t="shared" si="367"/>
        <v>8.39</v>
      </c>
      <c r="H113" s="97">
        <f>SUMIF(цены!A:A,C113,цены!B:B)</f>
        <v>12.9</v>
      </c>
      <c r="I113" s="113">
        <f>SUMIF(наличие!H:H,C113,наличие!D:D)</f>
        <v>0</v>
      </c>
      <c r="J113" s="32" t="s">
        <v>54</v>
      </c>
      <c r="K113" s="35">
        <v>0</v>
      </c>
      <c r="L113" s="32" t="s">
        <v>54</v>
      </c>
      <c r="M113" s="35">
        <v>0</v>
      </c>
      <c r="N113" s="32" t="s">
        <v>54</v>
      </c>
      <c r="O113" s="35">
        <v>0</v>
      </c>
      <c r="P113" s="32" t="s">
        <v>54</v>
      </c>
      <c r="Q113" s="35">
        <v>0</v>
      </c>
      <c r="R113" s="36">
        <f t="shared" ref="R113:R170" si="438">SUM(J113:Q113)</f>
        <v>0</v>
      </c>
      <c r="S113" s="92">
        <f t="shared" ref="S113:S170" si="439">G113*R113</f>
        <v>0</v>
      </c>
      <c r="T113" s="42">
        <f t="shared" si="318"/>
        <v>2.76</v>
      </c>
      <c r="U113" s="24">
        <f t="shared" ref="U113:U170" si="440">R113*T113</f>
        <v>0</v>
      </c>
      <c r="V113" s="25">
        <f t="shared" ref="V113:V170" si="441">G113+T113</f>
        <v>11.15</v>
      </c>
      <c r="W113" s="70">
        <f t="shared" ref="W113:W170" si="442">ROUND(V113*3.5,0)</f>
        <v>39</v>
      </c>
      <c r="X113" s="43">
        <f t="shared" ref="X113:X170" si="443">ROUND(V113*3.8,1)</f>
        <v>42.4</v>
      </c>
      <c r="Y113" s="11">
        <f t="shared" ref="Y113:Y170" si="444">ROUND(W113*$Y$2,-1)</f>
        <v>3510</v>
      </c>
      <c r="Z113" s="6">
        <f t="shared" ref="Z113:Z170" si="445">(W113-V113)/V113</f>
        <v>2.4977578475336322</v>
      </c>
      <c r="AA113" s="26">
        <f t="shared" ref="AA113:AA170" si="446">ROUND(W113/1.82,1)</f>
        <v>21.4</v>
      </c>
      <c r="AB113" s="11" t="e">
        <f>ROUND(AA113*#REF!,-1)</f>
        <v>#REF!</v>
      </c>
      <c r="AC113" s="7">
        <f t="shared" ref="AC113:AC170" si="447">(AA113-V113)/V113</f>
        <v>0.9192825112107621</v>
      </c>
      <c r="AD113" s="27">
        <f t="shared" ref="AD113:AD170" si="448">ROUND(AA113*0.75,1)</f>
        <v>16.100000000000001</v>
      </c>
      <c r="AE113" s="11" t="e">
        <f>ROUND(AD113*#REF!,-1)</f>
        <v>#REF!</v>
      </c>
      <c r="AF113" s="19">
        <f t="shared" ref="AF113:AF170" si="449">(AD113-V113)/V113</f>
        <v>0.44394618834080724</v>
      </c>
      <c r="AG113" s="57"/>
      <c r="AH113" s="82" t="s">
        <v>54</v>
      </c>
      <c r="AI113" s="83">
        <f t="shared" ref="AI113:AI170" si="450">K113-AS113-BD113-BO113</f>
        <v>0</v>
      </c>
      <c r="AJ113" s="83" t="s">
        <v>54</v>
      </c>
      <c r="AK113" s="83">
        <f t="shared" ref="AK113:AK170" si="451">M113-AU113-BF113-BQ113</f>
        <v>0</v>
      </c>
      <c r="AL113" s="83" t="s">
        <v>54</v>
      </c>
      <c r="AM113" s="83">
        <f t="shared" ref="AM113:AM170" si="452">O113-AW113-BH113-BS113</f>
        <v>0</v>
      </c>
      <c r="AN113" s="83" t="s">
        <v>54</v>
      </c>
      <c r="AO113" s="83">
        <f t="shared" ref="AO113:AO170" si="453">Q113-AY113-BJ113-BU113</f>
        <v>0</v>
      </c>
      <c r="AP113" s="89">
        <f t="shared" ref="AP113:AP170" si="454">SUM(AH113:AO113)</f>
        <v>0</v>
      </c>
      <c r="AQ113" s="86">
        <f t="shared" ref="AQ113:AQ170" si="455">AP113*G113</f>
        <v>0</v>
      </c>
      <c r="AR113" s="64" t="s">
        <v>54</v>
      </c>
      <c r="AS113" s="65">
        <v>0</v>
      </c>
      <c r="AT113" s="65" t="s">
        <v>54</v>
      </c>
      <c r="AU113" s="65">
        <v>0</v>
      </c>
      <c r="AV113" s="65" t="s">
        <v>54</v>
      </c>
      <c r="AW113" s="65">
        <v>0</v>
      </c>
      <c r="AX113" s="65" t="s">
        <v>54</v>
      </c>
      <c r="AY113" s="65">
        <v>0</v>
      </c>
      <c r="AZ113" s="61">
        <f t="shared" ref="AZ113:AZ170" si="456">SUM(AR113:AY113)</f>
        <v>0</v>
      </c>
      <c r="BA113" s="9">
        <f t="shared" ref="BA113:BA170" si="457">AZ113*AA113*0.75*0.95</f>
        <v>0</v>
      </c>
      <c r="BB113" s="9">
        <f t="shared" ref="BB113:BB170" si="458">AZ113*G113</f>
        <v>0</v>
      </c>
      <c r="BC113" s="68" t="s">
        <v>54</v>
      </c>
      <c r="BD113" s="69">
        <v>0</v>
      </c>
      <c r="BE113" s="69" t="s">
        <v>54</v>
      </c>
      <c r="BF113" s="69">
        <v>0</v>
      </c>
      <c r="BG113" s="69" t="s">
        <v>54</v>
      </c>
      <c r="BH113" s="69">
        <v>0</v>
      </c>
      <c r="BI113" s="69" t="s">
        <v>54</v>
      </c>
      <c r="BJ113" s="69">
        <v>0</v>
      </c>
      <c r="BK113" s="61">
        <f t="shared" ref="BK113:BK170" si="459">SUM(BC113:BJ113)</f>
        <v>0</v>
      </c>
      <c r="BL113" s="9">
        <f t="shared" ref="BL113:BL170" si="460">BK113*W113*0.4227</f>
        <v>0</v>
      </c>
      <c r="BM113" s="9">
        <f t="shared" ref="BM113:BM170" si="461">BK113*G113</f>
        <v>0</v>
      </c>
      <c r="BN113" s="78" t="s">
        <v>54</v>
      </c>
      <c r="BO113" s="79">
        <v>0</v>
      </c>
      <c r="BP113" s="79" t="s">
        <v>54</v>
      </c>
      <c r="BQ113" s="79">
        <v>0</v>
      </c>
      <c r="BR113" s="79" t="s">
        <v>54</v>
      </c>
      <c r="BS113" s="79">
        <v>0</v>
      </c>
      <c r="BT113" s="79" t="s">
        <v>54</v>
      </c>
      <c r="BU113" s="79">
        <v>0</v>
      </c>
      <c r="BV113" s="61">
        <f t="shared" ref="BV113:BV170" si="462">SUM(BN113:BU113)</f>
        <v>0</v>
      </c>
      <c r="BW113" s="9">
        <f t="shared" ref="BW113:BW170" si="463">BV113*W113*0.62</f>
        <v>0</v>
      </c>
      <c r="BX113" s="9">
        <f t="shared" ref="BX113:BX170" si="464">BV113*G113</f>
        <v>0</v>
      </c>
      <c r="BY113" s="8">
        <v>0</v>
      </c>
      <c r="BZ113" s="9">
        <f t="shared" ref="BZ113:BZ170" si="465">BY113*AA113*0.9*0.95</f>
        <v>0</v>
      </c>
      <c r="CA113" s="9">
        <f t="shared" ref="CA113:CA170" si="466">BY113*G113</f>
        <v>0</v>
      </c>
      <c r="CB113" s="8">
        <v>0</v>
      </c>
      <c r="CC113" s="9">
        <f t="shared" ref="CC113:CC170" si="467">CB113*AA113*0.9*0.9</f>
        <v>0</v>
      </c>
      <c r="CD113" s="9">
        <f t="shared" ref="CD113:CD170" si="468">CB113*G113</f>
        <v>0</v>
      </c>
      <c r="CE113" s="10">
        <v>1</v>
      </c>
    </row>
    <row r="114" spans="1:83" s="10" customFormat="1" ht="58.5" customHeight="1">
      <c r="A114" s="10" t="s">
        <v>66</v>
      </c>
      <c r="B114" s="94"/>
      <c r="C114" s="129" t="s">
        <v>2219</v>
      </c>
      <c r="D114" s="20" t="s">
        <v>2185</v>
      </c>
      <c r="E114" s="95" t="s">
        <v>2220</v>
      </c>
      <c r="F114" s="20" t="s">
        <v>1670</v>
      </c>
      <c r="G114" s="96">
        <f t="shared" si="367"/>
        <v>8.39</v>
      </c>
      <c r="H114" s="97">
        <f>SUMIF(цены!A:A,C114,цены!B:B)</f>
        <v>12.9</v>
      </c>
      <c r="I114" s="113">
        <f>SUMIF(наличие!H:H,C114,наличие!D:D)</f>
        <v>0</v>
      </c>
      <c r="J114" s="32" t="s">
        <v>54</v>
      </c>
      <c r="K114" s="35">
        <v>0</v>
      </c>
      <c r="L114" s="32" t="s">
        <v>54</v>
      </c>
      <c r="M114" s="35">
        <v>0</v>
      </c>
      <c r="N114" s="32" t="s">
        <v>54</v>
      </c>
      <c r="O114" s="35">
        <v>0</v>
      </c>
      <c r="P114" s="32" t="s">
        <v>54</v>
      </c>
      <c r="Q114" s="35">
        <v>0</v>
      </c>
      <c r="R114" s="36">
        <f t="shared" si="438"/>
        <v>0</v>
      </c>
      <c r="S114" s="92">
        <f t="shared" si="439"/>
        <v>0</v>
      </c>
      <c r="T114" s="42">
        <f t="shared" si="318"/>
        <v>2.76</v>
      </c>
      <c r="U114" s="24">
        <f t="shared" si="440"/>
        <v>0</v>
      </c>
      <c r="V114" s="25">
        <f t="shared" si="441"/>
        <v>11.15</v>
      </c>
      <c r="W114" s="70">
        <f t="shared" si="442"/>
        <v>39</v>
      </c>
      <c r="X114" s="43">
        <f t="shared" si="443"/>
        <v>42.4</v>
      </c>
      <c r="Y114" s="11">
        <f t="shared" si="444"/>
        <v>3510</v>
      </c>
      <c r="Z114" s="6">
        <f t="shared" si="445"/>
        <v>2.4977578475336322</v>
      </c>
      <c r="AA114" s="26">
        <f t="shared" si="446"/>
        <v>21.4</v>
      </c>
      <c r="AB114" s="11" t="e">
        <f>ROUND(AA114*#REF!,-1)</f>
        <v>#REF!</v>
      </c>
      <c r="AC114" s="7">
        <f t="shared" si="447"/>
        <v>0.9192825112107621</v>
      </c>
      <c r="AD114" s="27">
        <f t="shared" si="448"/>
        <v>16.100000000000001</v>
      </c>
      <c r="AE114" s="11" t="e">
        <f>ROUND(AD114*#REF!,-1)</f>
        <v>#REF!</v>
      </c>
      <c r="AF114" s="19">
        <f t="shared" si="449"/>
        <v>0.44394618834080724</v>
      </c>
      <c r="AG114" s="57"/>
      <c r="AH114" s="82" t="s">
        <v>54</v>
      </c>
      <c r="AI114" s="83">
        <f t="shared" si="450"/>
        <v>0</v>
      </c>
      <c r="AJ114" s="83" t="s">
        <v>54</v>
      </c>
      <c r="AK114" s="83">
        <f t="shared" si="451"/>
        <v>0</v>
      </c>
      <c r="AL114" s="83" t="s">
        <v>54</v>
      </c>
      <c r="AM114" s="83">
        <f t="shared" si="452"/>
        <v>0</v>
      </c>
      <c r="AN114" s="83" t="s">
        <v>54</v>
      </c>
      <c r="AO114" s="83">
        <f t="shared" si="453"/>
        <v>0</v>
      </c>
      <c r="AP114" s="89">
        <f t="shared" si="454"/>
        <v>0</v>
      </c>
      <c r="AQ114" s="86">
        <f t="shared" si="455"/>
        <v>0</v>
      </c>
      <c r="AR114" s="64" t="s">
        <v>54</v>
      </c>
      <c r="AS114" s="65">
        <v>0</v>
      </c>
      <c r="AT114" s="65" t="s">
        <v>54</v>
      </c>
      <c r="AU114" s="65">
        <v>0</v>
      </c>
      <c r="AV114" s="65" t="s">
        <v>54</v>
      </c>
      <c r="AW114" s="65">
        <v>0</v>
      </c>
      <c r="AX114" s="65" t="s">
        <v>54</v>
      </c>
      <c r="AY114" s="65">
        <v>0</v>
      </c>
      <c r="AZ114" s="61">
        <f t="shared" si="456"/>
        <v>0</v>
      </c>
      <c r="BA114" s="9">
        <f t="shared" si="457"/>
        <v>0</v>
      </c>
      <c r="BB114" s="9">
        <f t="shared" si="458"/>
        <v>0</v>
      </c>
      <c r="BC114" s="68" t="s">
        <v>54</v>
      </c>
      <c r="BD114" s="69">
        <v>0</v>
      </c>
      <c r="BE114" s="69" t="s">
        <v>54</v>
      </c>
      <c r="BF114" s="69">
        <v>0</v>
      </c>
      <c r="BG114" s="69" t="s">
        <v>54</v>
      </c>
      <c r="BH114" s="69">
        <v>0</v>
      </c>
      <c r="BI114" s="69" t="s">
        <v>54</v>
      </c>
      <c r="BJ114" s="69">
        <v>0</v>
      </c>
      <c r="BK114" s="61">
        <f t="shared" si="459"/>
        <v>0</v>
      </c>
      <c r="BL114" s="9">
        <f t="shared" si="460"/>
        <v>0</v>
      </c>
      <c r="BM114" s="9">
        <f t="shared" si="461"/>
        <v>0</v>
      </c>
      <c r="BN114" s="78" t="s">
        <v>54</v>
      </c>
      <c r="BO114" s="79">
        <v>0</v>
      </c>
      <c r="BP114" s="79" t="s">
        <v>54</v>
      </c>
      <c r="BQ114" s="79">
        <v>0</v>
      </c>
      <c r="BR114" s="79" t="s">
        <v>54</v>
      </c>
      <c r="BS114" s="79">
        <v>0</v>
      </c>
      <c r="BT114" s="79" t="s">
        <v>54</v>
      </c>
      <c r="BU114" s="79">
        <v>0</v>
      </c>
      <c r="BV114" s="61">
        <f t="shared" si="462"/>
        <v>0</v>
      </c>
      <c r="BW114" s="9">
        <f t="shared" si="463"/>
        <v>0</v>
      </c>
      <c r="BX114" s="9">
        <f t="shared" si="464"/>
        <v>0</v>
      </c>
      <c r="BY114" s="8">
        <v>0</v>
      </c>
      <c r="BZ114" s="9">
        <f t="shared" si="465"/>
        <v>0</v>
      </c>
      <c r="CA114" s="9">
        <f t="shared" si="466"/>
        <v>0</v>
      </c>
      <c r="CB114" s="8">
        <v>0</v>
      </c>
      <c r="CC114" s="9">
        <f t="shared" si="467"/>
        <v>0</v>
      </c>
      <c r="CD114" s="9">
        <f t="shared" si="468"/>
        <v>0</v>
      </c>
      <c r="CE114" s="10">
        <v>1</v>
      </c>
    </row>
    <row r="115" spans="1:83" s="10" customFormat="1" ht="58.5" customHeight="1">
      <c r="A115" s="10" t="s">
        <v>66</v>
      </c>
      <c r="B115" s="94"/>
      <c r="C115" s="129" t="s">
        <v>2219</v>
      </c>
      <c r="D115" s="20" t="s">
        <v>2193</v>
      </c>
      <c r="E115" s="95" t="s">
        <v>2220</v>
      </c>
      <c r="F115" s="20" t="s">
        <v>1670</v>
      </c>
      <c r="G115" s="96">
        <f t="shared" si="367"/>
        <v>8.39</v>
      </c>
      <c r="H115" s="97">
        <f>SUMIF(цены!A:A,C115,цены!B:B)</f>
        <v>12.9</v>
      </c>
      <c r="I115" s="113">
        <f>SUMIF(наличие!H:H,C115,наличие!D:D)</f>
        <v>0</v>
      </c>
      <c r="J115" s="32" t="s">
        <v>54</v>
      </c>
      <c r="K115" s="35">
        <v>0</v>
      </c>
      <c r="L115" s="32" t="s">
        <v>54</v>
      </c>
      <c r="M115" s="35">
        <v>0</v>
      </c>
      <c r="N115" s="32" t="s">
        <v>54</v>
      </c>
      <c r="O115" s="35">
        <v>0</v>
      </c>
      <c r="P115" s="32" t="s">
        <v>54</v>
      </c>
      <c r="Q115" s="35">
        <v>0</v>
      </c>
      <c r="R115" s="36">
        <f t="shared" si="438"/>
        <v>0</v>
      </c>
      <c r="S115" s="92">
        <f t="shared" si="439"/>
        <v>0</v>
      </c>
      <c r="T115" s="42">
        <f t="shared" si="318"/>
        <v>2.76</v>
      </c>
      <c r="U115" s="24">
        <f t="shared" si="440"/>
        <v>0</v>
      </c>
      <c r="V115" s="25">
        <f t="shared" si="441"/>
        <v>11.15</v>
      </c>
      <c r="W115" s="70">
        <f t="shared" si="442"/>
        <v>39</v>
      </c>
      <c r="X115" s="43">
        <f t="shared" si="443"/>
        <v>42.4</v>
      </c>
      <c r="Y115" s="11">
        <f t="shared" si="444"/>
        <v>3510</v>
      </c>
      <c r="Z115" s="6">
        <f t="shared" si="445"/>
        <v>2.4977578475336322</v>
      </c>
      <c r="AA115" s="26">
        <f t="shared" si="446"/>
        <v>21.4</v>
      </c>
      <c r="AB115" s="11" t="e">
        <f>ROUND(AA115*#REF!,-1)</f>
        <v>#REF!</v>
      </c>
      <c r="AC115" s="7">
        <f t="shared" si="447"/>
        <v>0.9192825112107621</v>
      </c>
      <c r="AD115" s="27">
        <f t="shared" si="448"/>
        <v>16.100000000000001</v>
      </c>
      <c r="AE115" s="11" t="e">
        <f>ROUND(AD115*#REF!,-1)</f>
        <v>#REF!</v>
      </c>
      <c r="AF115" s="19">
        <f t="shared" si="449"/>
        <v>0.44394618834080724</v>
      </c>
      <c r="AG115" s="57"/>
      <c r="AH115" s="82" t="s">
        <v>54</v>
      </c>
      <c r="AI115" s="83">
        <f>K115-AS115-BD115-BO115+3</f>
        <v>3</v>
      </c>
      <c r="AJ115" s="83" t="s">
        <v>54</v>
      </c>
      <c r="AK115" s="83">
        <f>M115-AU115-BF115-BQ115+11</f>
        <v>11</v>
      </c>
      <c r="AL115" s="83" t="s">
        <v>54</v>
      </c>
      <c r="AM115" s="83">
        <f>O115-AW115-BH115-BS115+14</f>
        <v>14</v>
      </c>
      <c r="AN115" s="83" t="s">
        <v>54</v>
      </c>
      <c r="AO115" s="83">
        <f>Q115-AY115-BJ115-BU115+8</f>
        <v>8</v>
      </c>
      <c r="AP115" s="89">
        <f t="shared" si="454"/>
        <v>36</v>
      </c>
      <c r="AQ115" s="86">
        <f t="shared" si="455"/>
        <v>302.04000000000002</v>
      </c>
      <c r="AR115" s="64" t="s">
        <v>54</v>
      </c>
      <c r="AS115" s="65">
        <v>0</v>
      </c>
      <c r="AT115" s="65" t="s">
        <v>54</v>
      </c>
      <c r="AU115" s="65">
        <v>0</v>
      </c>
      <c r="AV115" s="65" t="s">
        <v>54</v>
      </c>
      <c r="AW115" s="65">
        <v>0</v>
      </c>
      <c r="AX115" s="65" t="s">
        <v>54</v>
      </c>
      <c r="AY115" s="65">
        <v>0</v>
      </c>
      <c r="AZ115" s="61">
        <f t="shared" si="456"/>
        <v>0</v>
      </c>
      <c r="BA115" s="9">
        <f t="shared" si="457"/>
        <v>0</v>
      </c>
      <c r="BB115" s="9">
        <f t="shared" si="458"/>
        <v>0</v>
      </c>
      <c r="BC115" s="68" t="s">
        <v>54</v>
      </c>
      <c r="BD115" s="69">
        <v>0</v>
      </c>
      <c r="BE115" s="69" t="s">
        <v>54</v>
      </c>
      <c r="BF115" s="69">
        <v>0</v>
      </c>
      <c r="BG115" s="69" t="s">
        <v>54</v>
      </c>
      <c r="BH115" s="69">
        <v>0</v>
      </c>
      <c r="BI115" s="69" t="s">
        <v>54</v>
      </c>
      <c r="BJ115" s="69">
        <v>0</v>
      </c>
      <c r="BK115" s="61">
        <f t="shared" si="459"/>
        <v>0</v>
      </c>
      <c r="BL115" s="9">
        <f t="shared" si="460"/>
        <v>0</v>
      </c>
      <c r="BM115" s="9">
        <f t="shared" si="461"/>
        <v>0</v>
      </c>
      <c r="BN115" s="78" t="s">
        <v>54</v>
      </c>
      <c r="BO115" s="79">
        <v>0</v>
      </c>
      <c r="BP115" s="79" t="s">
        <v>54</v>
      </c>
      <c r="BQ115" s="79">
        <v>0</v>
      </c>
      <c r="BR115" s="79" t="s">
        <v>54</v>
      </c>
      <c r="BS115" s="79">
        <v>0</v>
      </c>
      <c r="BT115" s="79" t="s">
        <v>54</v>
      </c>
      <c r="BU115" s="79">
        <v>0</v>
      </c>
      <c r="BV115" s="61">
        <f t="shared" si="462"/>
        <v>0</v>
      </c>
      <c r="BW115" s="9">
        <f t="shared" si="463"/>
        <v>0</v>
      </c>
      <c r="BX115" s="9">
        <f t="shared" si="464"/>
        <v>0</v>
      </c>
      <c r="BY115" s="8">
        <v>0</v>
      </c>
      <c r="BZ115" s="9">
        <f t="shared" si="465"/>
        <v>0</v>
      </c>
      <c r="CA115" s="9">
        <f t="shared" si="466"/>
        <v>0</v>
      </c>
      <c r="CB115" s="8">
        <v>0</v>
      </c>
      <c r="CC115" s="9">
        <f t="shared" si="467"/>
        <v>0</v>
      </c>
      <c r="CD115" s="9">
        <f t="shared" si="468"/>
        <v>0</v>
      </c>
      <c r="CE115" s="10">
        <v>1</v>
      </c>
    </row>
    <row r="116" spans="1:83" s="10" customFormat="1" ht="58.5" customHeight="1">
      <c r="A116" s="10" t="s">
        <v>66</v>
      </c>
      <c r="B116" s="94"/>
      <c r="C116" s="129" t="s">
        <v>1621</v>
      </c>
      <c r="D116" s="20" t="s">
        <v>2189</v>
      </c>
      <c r="E116" s="95" t="s">
        <v>2220</v>
      </c>
      <c r="F116" s="20" t="s">
        <v>1670</v>
      </c>
      <c r="G116" s="96">
        <f t="shared" si="367"/>
        <v>10.34</v>
      </c>
      <c r="H116" s="97">
        <f>SUMIF(цены!A:A,C116,цены!B:B)</f>
        <v>15.9</v>
      </c>
      <c r="I116" s="113">
        <f>SUMIF(наличие!H:H,C116,наличие!D:D)</f>
        <v>1</v>
      </c>
      <c r="J116" s="32" t="s">
        <v>54</v>
      </c>
      <c r="K116" s="35">
        <v>0</v>
      </c>
      <c r="L116" s="32" t="s">
        <v>54</v>
      </c>
      <c r="M116" s="35">
        <v>0</v>
      </c>
      <c r="N116" s="32" t="s">
        <v>54</v>
      </c>
      <c r="O116" s="35">
        <v>0</v>
      </c>
      <c r="P116" s="32" t="s">
        <v>54</v>
      </c>
      <c r="Q116" s="35">
        <v>0</v>
      </c>
      <c r="R116" s="36">
        <f t="shared" si="438"/>
        <v>0</v>
      </c>
      <c r="S116" s="92">
        <f t="shared" si="439"/>
        <v>0</v>
      </c>
      <c r="T116" s="42">
        <f t="shared" si="318"/>
        <v>3.05</v>
      </c>
      <c r="U116" s="24">
        <f t="shared" si="440"/>
        <v>0</v>
      </c>
      <c r="V116" s="25">
        <f t="shared" si="441"/>
        <v>13.39</v>
      </c>
      <c r="W116" s="70">
        <f t="shared" si="442"/>
        <v>47</v>
      </c>
      <c r="X116" s="43">
        <f t="shared" si="443"/>
        <v>50.9</v>
      </c>
      <c r="Y116" s="11">
        <f t="shared" si="444"/>
        <v>4230</v>
      </c>
      <c r="Z116" s="6">
        <f t="shared" si="445"/>
        <v>2.5100821508588496</v>
      </c>
      <c r="AA116" s="26">
        <f t="shared" si="446"/>
        <v>25.8</v>
      </c>
      <c r="AB116" s="11" t="e">
        <f>ROUND(AA116*#REF!,-1)</f>
        <v>#REF!</v>
      </c>
      <c r="AC116" s="7">
        <f t="shared" si="447"/>
        <v>0.92681105302464528</v>
      </c>
      <c r="AD116" s="27">
        <f t="shared" si="448"/>
        <v>19.399999999999999</v>
      </c>
      <c r="AE116" s="11" t="e">
        <f>ROUND(AD116*#REF!,-1)</f>
        <v>#REF!</v>
      </c>
      <c r="AF116" s="19">
        <f t="shared" si="449"/>
        <v>0.44884241971620598</v>
      </c>
      <c r="AG116" s="57"/>
      <c r="AH116" s="82" t="s">
        <v>54</v>
      </c>
      <c r="AI116" s="83">
        <f t="shared" si="450"/>
        <v>0</v>
      </c>
      <c r="AJ116" s="83" t="s">
        <v>54</v>
      </c>
      <c r="AK116" s="83">
        <f t="shared" si="451"/>
        <v>0</v>
      </c>
      <c r="AL116" s="83" t="s">
        <v>54</v>
      </c>
      <c r="AM116" s="83">
        <f t="shared" si="452"/>
        <v>0</v>
      </c>
      <c r="AN116" s="83" t="s">
        <v>54</v>
      </c>
      <c r="AO116" s="83">
        <f t="shared" si="453"/>
        <v>0</v>
      </c>
      <c r="AP116" s="89">
        <f t="shared" si="454"/>
        <v>0</v>
      </c>
      <c r="AQ116" s="86">
        <f t="shared" si="455"/>
        <v>0</v>
      </c>
      <c r="AR116" s="64" t="s">
        <v>54</v>
      </c>
      <c r="AS116" s="65">
        <v>0</v>
      </c>
      <c r="AT116" s="65" t="s">
        <v>54</v>
      </c>
      <c r="AU116" s="65">
        <v>0</v>
      </c>
      <c r="AV116" s="65" t="s">
        <v>54</v>
      </c>
      <c r="AW116" s="65">
        <v>0</v>
      </c>
      <c r="AX116" s="65" t="s">
        <v>54</v>
      </c>
      <c r="AY116" s="65">
        <v>0</v>
      </c>
      <c r="AZ116" s="61">
        <f t="shared" si="456"/>
        <v>0</v>
      </c>
      <c r="BA116" s="9">
        <f t="shared" si="457"/>
        <v>0</v>
      </c>
      <c r="BB116" s="9">
        <f t="shared" si="458"/>
        <v>0</v>
      </c>
      <c r="BC116" s="68" t="s">
        <v>54</v>
      </c>
      <c r="BD116" s="69">
        <v>0</v>
      </c>
      <c r="BE116" s="69" t="s">
        <v>54</v>
      </c>
      <c r="BF116" s="69">
        <v>0</v>
      </c>
      <c r="BG116" s="69" t="s">
        <v>54</v>
      </c>
      <c r="BH116" s="69">
        <v>0</v>
      </c>
      <c r="BI116" s="69" t="s">
        <v>54</v>
      </c>
      <c r="BJ116" s="69">
        <v>0</v>
      </c>
      <c r="BK116" s="61">
        <f t="shared" si="459"/>
        <v>0</v>
      </c>
      <c r="BL116" s="9">
        <f t="shared" si="460"/>
        <v>0</v>
      </c>
      <c r="BM116" s="9">
        <f t="shared" si="461"/>
        <v>0</v>
      </c>
      <c r="BN116" s="78" t="s">
        <v>54</v>
      </c>
      <c r="BO116" s="79">
        <v>0</v>
      </c>
      <c r="BP116" s="79" t="s">
        <v>54</v>
      </c>
      <c r="BQ116" s="79">
        <v>0</v>
      </c>
      <c r="BR116" s="79" t="s">
        <v>54</v>
      </c>
      <c r="BS116" s="79">
        <v>0</v>
      </c>
      <c r="BT116" s="79" t="s">
        <v>54</v>
      </c>
      <c r="BU116" s="79">
        <v>0</v>
      </c>
      <c r="BV116" s="61">
        <f t="shared" si="462"/>
        <v>0</v>
      </c>
      <c r="BW116" s="9">
        <f t="shared" si="463"/>
        <v>0</v>
      </c>
      <c r="BX116" s="9">
        <f t="shared" si="464"/>
        <v>0</v>
      </c>
      <c r="BY116" s="8">
        <v>0</v>
      </c>
      <c r="BZ116" s="9">
        <f t="shared" si="465"/>
        <v>0</v>
      </c>
      <c r="CA116" s="9">
        <f t="shared" si="466"/>
        <v>0</v>
      </c>
      <c r="CB116" s="8">
        <v>0</v>
      </c>
      <c r="CC116" s="9">
        <f t="shared" si="467"/>
        <v>0</v>
      </c>
      <c r="CD116" s="9">
        <f t="shared" si="468"/>
        <v>0</v>
      </c>
      <c r="CE116" s="10">
        <v>1</v>
      </c>
    </row>
    <row r="117" spans="1:83" s="10" customFormat="1" ht="58.5" customHeight="1">
      <c r="A117" s="10" t="s">
        <v>66</v>
      </c>
      <c r="B117" s="94"/>
      <c r="C117" s="129" t="s">
        <v>1621</v>
      </c>
      <c r="D117" s="20" t="s">
        <v>2193</v>
      </c>
      <c r="E117" s="95" t="s">
        <v>2220</v>
      </c>
      <c r="F117" s="20" t="s">
        <v>1670</v>
      </c>
      <c r="G117" s="96">
        <f t="shared" si="367"/>
        <v>10.34</v>
      </c>
      <c r="H117" s="97">
        <f>SUMIF(цены!A:A,C117,цены!B:B)</f>
        <v>15.9</v>
      </c>
      <c r="I117" s="113">
        <f>SUMIF(наличие!H:H,C117,наличие!D:D)</f>
        <v>1</v>
      </c>
      <c r="J117" s="32" t="s">
        <v>54</v>
      </c>
      <c r="K117" s="35">
        <v>0</v>
      </c>
      <c r="L117" s="32" t="s">
        <v>54</v>
      </c>
      <c r="M117" s="35">
        <v>0</v>
      </c>
      <c r="N117" s="32" t="s">
        <v>54</v>
      </c>
      <c r="O117" s="35">
        <v>0</v>
      </c>
      <c r="P117" s="32" t="s">
        <v>54</v>
      </c>
      <c r="Q117" s="35">
        <v>0</v>
      </c>
      <c r="R117" s="36">
        <f t="shared" si="438"/>
        <v>0</v>
      </c>
      <c r="S117" s="92">
        <f t="shared" si="439"/>
        <v>0</v>
      </c>
      <c r="T117" s="42">
        <f t="shared" si="318"/>
        <v>3.05</v>
      </c>
      <c r="U117" s="24">
        <f t="shared" si="440"/>
        <v>0</v>
      </c>
      <c r="V117" s="25">
        <f t="shared" si="441"/>
        <v>13.39</v>
      </c>
      <c r="W117" s="70">
        <f t="shared" si="442"/>
        <v>47</v>
      </c>
      <c r="X117" s="43">
        <f t="shared" si="443"/>
        <v>50.9</v>
      </c>
      <c r="Y117" s="11">
        <f t="shared" si="444"/>
        <v>4230</v>
      </c>
      <c r="Z117" s="6">
        <f t="shared" si="445"/>
        <v>2.5100821508588496</v>
      </c>
      <c r="AA117" s="26">
        <f t="shared" si="446"/>
        <v>25.8</v>
      </c>
      <c r="AB117" s="11" t="e">
        <f>ROUND(AA117*#REF!,-1)</f>
        <v>#REF!</v>
      </c>
      <c r="AC117" s="7">
        <f t="shared" si="447"/>
        <v>0.92681105302464528</v>
      </c>
      <c r="AD117" s="27">
        <f t="shared" si="448"/>
        <v>19.399999999999999</v>
      </c>
      <c r="AE117" s="11" t="e">
        <f>ROUND(AD117*#REF!,-1)</f>
        <v>#REF!</v>
      </c>
      <c r="AF117" s="19">
        <f t="shared" si="449"/>
        <v>0.44884241971620598</v>
      </c>
      <c r="AG117" s="57"/>
      <c r="AH117" s="82" t="s">
        <v>54</v>
      </c>
      <c r="AI117" s="83">
        <f>K117-AS117-BD117-BO117+4</f>
        <v>4</v>
      </c>
      <c r="AJ117" s="83" t="s">
        <v>54</v>
      </c>
      <c r="AK117" s="83">
        <f>M117-AU117-BF117-BQ117+13</f>
        <v>13</v>
      </c>
      <c r="AL117" s="83" t="s">
        <v>54</v>
      </c>
      <c r="AM117" s="83">
        <f>O117-AW117-BH117-BS117+16</f>
        <v>16</v>
      </c>
      <c r="AN117" s="83" t="s">
        <v>54</v>
      </c>
      <c r="AO117" s="83">
        <f>Q117-AY117-BJ117-BU117+7</f>
        <v>7</v>
      </c>
      <c r="AP117" s="89">
        <f t="shared" si="454"/>
        <v>40</v>
      </c>
      <c r="AQ117" s="86">
        <f t="shared" si="455"/>
        <v>413.6</v>
      </c>
      <c r="AR117" s="64" t="s">
        <v>54</v>
      </c>
      <c r="AS117" s="65">
        <v>0</v>
      </c>
      <c r="AT117" s="65" t="s">
        <v>54</v>
      </c>
      <c r="AU117" s="65">
        <v>0</v>
      </c>
      <c r="AV117" s="65" t="s">
        <v>54</v>
      </c>
      <c r="AW117" s="65">
        <v>0</v>
      </c>
      <c r="AX117" s="65" t="s">
        <v>54</v>
      </c>
      <c r="AY117" s="65">
        <v>0</v>
      </c>
      <c r="AZ117" s="61">
        <f t="shared" si="456"/>
        <v>0</v>
      </c>
      <c r="BA117" s="9">
        <f t="shared" si="457"/>
        <v>0</v>
      </c>
      <c r="BB117" s="9">
        <f t="shared" si="458"/>
        <v>0</v>
      </c>
      <c r="BC117" s="68" t="s">
        <v>54</v>
      </c>
      <c r="BD117" s="69">
        <v>0</v>
      </c>
      <c r="BE117" s="69" t="s">
        <v>54</v>
      </c>
      <c r="BF117" s="69">
        <v>0</v>
      </c>
      <c r="BG117" s="69" t="s">
        <v>54</v>
      </c>
      <c r="BH117" s="69">
        <v>0</v>
      </c>
      <c r="BI117" s="69" t="s">
        <v>54</v>
      </c>
      <c r="BJ117" s="69">
        <v>0</v>
      </c>
      <c r="BK117" s="61">
        <f t="shared" si="459"/>
        <v>0</v>
      </c>
      <c r="BL117" s="9">
        <f t="shared" si="460"/>
        <v>0</v>
      </c>
      <c r="BM117" s="9">
        <f t="shared" si="461"/>
        <v>0</v>
      </c>
      <c r="BN117" s="78" t="s">
        <v>54</v>
      </c>
      <c r="BO117" s="79">
        <v>0</v>
      </c>
      <c r="BP117" s="79" t="s">
        <v>54</v>
      </c>
      <c r="BQ117" s="79">
        <v>0</v>
      </c>
      <c r="BR117" s="79" t="s">
        <v>54</v>
      </c>
      <c r="BS117" s="79">
        <v>0</v>
      </c>
      <c r="BT117" s="79" t="s">
        <v>54</v>
      </c>
      <c r="BU117" s="79">
        <v>0</v>
      </c>
      <c r="BV117" s="61">
        <f t="shared" si="462"/>
        <v>0</v>
      </c>
      <c r="BW117" s="9">
        <f t="shared" si="463"/>
        <v>0</v>
      </c>
      <c r="BX117" s="9">
        <f t="shared" si="464"/>
        <v>0</v>
      </c>
      <c r="BY117" s="8">
        <v>0</v>
      </c>
      <c r="BZ117" s="9">
        <f t="shared" si="465"/>
        <v>0</v>
      </c>
      <c r="CA117" s="9">
        <f t="shared" si="466"/>
        <v>0</v>
      </c>
      <c r="CB117" s="8">
        <v>0</v>
      </c>
      <c r="CC117" s="9">
        <f t="shared" si="467"/>
        <v>0</v>
      </c>
      <c r="CD117" s="9">
        <f t="shared" si="468"/>
        <v>0</v>
      </c>
      <c r="CE117" s="10">
        <v>1</v>
      </c>
    </row>
    <row r="118" spans="1:83" s="10" customFormat="1" ht="58.5" customHeight="1">
      <c r="A118" s="10" t="s">
        <v>65</v>
      </c>
      <c r="B118" s="33"/>
      <c r="C118" s="130" t="s">
        <v>1621</v>
      </c>
      <c r="D118" s="20" t="s">
        <v>2185</v>
      </c>
      <c r="E118" s="20" t="s">
        <v>2220</v>
      </c>
      <c r="F118" s="20" t="s">
        <v>1670</v>
      </c>
      <c r="G118" s="96">
        <f t="shared" si="367"/>
        <v>10.34</v>
      </c>
      <c r="H118" s="110">
        <f>SUMIF(цены!A:A,C118,цены!B:B)</f>
        <v>15.9</v>
      </c>
      <c r="I118" s="113">
        <f>SUMIF(наличие!H:H,C118,наличие!D:D)</f>
        <v>1</v>
      </c>
      <c r="J118" s="32" t="s">
        <v>54</v>
      </c>
      <c r="K118" s="35">
        <v>0</v>
      </c>
      <c r="L118" s="32" t="s">
        <v>54</v>
      </c>
      <c r="M118" s="35">
        <v>0</v>
      </c>
      <c r="N118" s="32" t="s">
        <v>54</v>
      </c>
      <c r="O118" s="35">
        <v>0</v>
      </c>
      <c r="P118" s="32" t="s">
        <v>54</v>
      </c>
      <c r="Q118" s="35">
        <v>0</v>
      </c>
      <c r="R118" s="36">
        <f t="shared" si="438"/>
        <v>0</v>
      </c>
      <c r="S118" s="92">
        <f t="shared" si="439"/>
        <v>0</v>
      </c>
      <c r="T118" s="42">
        <f t="shared" si="318"/>
        <v>3.05</v>
      </c>
      <c r="U118" s="24">
        <f t="shared" si="440"/>
        <v>0</v>
      </c>
      <c r="V118" s="25">
        <f t="shared" si="441"/>
        <v>13.39</v>
      </c>
      <c r="W118" s="70">
        <f t="shared" si="442"/>
        <v>47</v>
      </c>
      <c r="X118" s="43">
        <f t="shared" si="443"/>
        <v>50.9</v>
      </c>
      <c r="Y118" s="11">
        <f t="shared" si="444"/>
        <v>4230</v>
      </c>
      <c r="Z118" s="6">
        <f t="shared" si="445"/>
        <v>2.5100821508588496</v>
      </c>
      <c r="AA118" s="26">
        <f t="shared" si="446"/>
        <v>25.8</v>
      </c>
      <c r="AB118" s="11" t="e">
        <f>ROUND(AA118*#REF!,-1)</f>
        <v>#REF!</v>
      </c>
      <c r="AC118" s="7">
        <f t="shared" si="447"/>
        <v>0.92681105302464528</v>
      </c>
      <c r="AD118" s="27">
        <f t="shared" si="448"/>
        <v>19.399999999999999</v>
      </c>
      <c r="AE118" s="11" t="e">
        <f>ROUND(AD118*#REF!,-1)</f>
        <v>#REF!</v>
      </c>
      <c r="AF118" s="19">
        <f t="shared" si="449"/>
        <v>0.44884241971620598</v>
      </c>
      <c r="AG118" s="57"/>
      <c r="AH118" s="82" t="s">
        <v>54</v>
      </c>
      <c r="AI118" s="83">
        <f t="shared" si="450"/>
        <v>0</v>
      </c>
      <c r="AJ118" s="83" t="s">
        <v>54</v>
      </c>
      <c r="AK118" s="83">
        <f t="shared" si="451"/>
        <v>0</v>
      </c>
      <c r="AL118" s="83" t="s">
        <v>54</v>
      </c>
      <c r="AM118" s="83">
        <f t="shared" si="452"/>
        <v>0</v>
      </c>
      <c r="AN118" s="83" t="s">
        <v>54</v>
      </c>
      <c r="AO118" s="83">
        <f t="shared" si="453"/>
        <v>0</v>
      </c>
      <c r="AP118" s="89">
        <f t="shared" si="454"/>
        <v>0</v>
      </c>
      <c r="AQ118" s="86">
        <f t="shared" si="455"/>
        <v>0</v>
      </c>
      <c r="AR118" s="64" t="s">
        <v>54</v>
      </c>
      <c r="AS118" s="65">
        <v>0</v>
      </c>
      <c r="AT118" s="65" t="s">
        <v>54</v>
      </c>
      <c r="AU118" s="65">
        <v>0</v>
      </c>
      <c r="AV118" s="65" t="s">
        <v>54</v>
      </c>
      <c r="AW118" s="65">
        <v>0</v>
      </c>
      <c r="AX118" s="65" t="s">
        <v>54</v>
      </c>
      <c r="AY118" s="65">
        <v>0</v>
      </c>
      <c r="AZ118" s="61">
        <f t="shared" si="456"/>
        <v>0</v>
      </c>
      <c r="BA118" s="9">
        <f t="shared" si="457"/>
        <v>0</v>
      </c>
      <c r="BB118" s="9">
        <f t="shared" si="458"/>
        <v>0</v>
      </c>
      <c r="BC118" s="68" t="s">
        <v>54</v>
      </c>
      <c r="BD118" s="69">
        <v>0</v>
      </c>
      <c r="BE118" s="69" t="s">
        <v>54</v>
      </c>
      <c r="BF118" s="69">
        <v>0</v>
      </c>
      <c r="BG118" s="69" t="s">
        <v>54</v>
      </c>
      <c r="BH118" s="69">
        <v>0</v>
      </c>
      <c r="BI118" s="69" t="s">
        <v>54</v>
      </c>
      <c r="BJ118" s="69">
        <v>0</v>
      </c>
      <c r="BK118" s="61">
        <f t="shared" si="459"/>
        <v>0</v>
      </c>
      <c r="BL118" s="9">
        <f t="shared" si="460"/>
        <v>0</v>
      </c>
      <c r="BM118" s="9">
        <f t="shared" si="461"/>
        <v>0</v>
      </c>
      <c r="BN118" s="78" t="s">
        <v>54</v>
      </c>
      <c r="BO118" s="79">
        <v>0</v>
      </c>
      <c r="BP118" s="79" t="s">
        <v>54</v>
      </c>
      <c r="BQ118" s="79">
        <v>0</v>
      </c>
      <c r="BR118" s="79" t="s">
        <v>54</v>
      </c>
      <c r="BS118" s="79">
        <v>0</v>
      </c>
      <c r="BT118" s="79" t="s">
        <v>54</v>
      </c>
      <c r="BU118" s="79">
        <v>0</v>
      </c>
      <c r="BV118" s="61">
        <f t="shared" si="462"/>
        <v>0</v>
      </c>
      <c r="BW118" s="9">
        <f t="shared" si="463"/>
        <v>0</v>
      </c>
      <c r="BX118" s="9">
        <f t="shared" si="464"/>
        <v>0</v>
      </c>
      <c r="BY118" s="8">
        <v>0</v>
      </c>
      <c r="BZ118" s="9">
        <f t="shared" si="465"/>
        <v>0</v>
      </c>
      <c r="CA118" s="9">
        <f t="shared" si="466"/>
        <v>0</v>
      </c>
      <c r="CB118" s="8">
        <v>0</v>
      </c>
      <c r="CC118" s="9">
        <f t="shared" si="467"/>
        <v>0</v>
      </c>
      <c r="CD118" s="9">
        <f t="shared" si="468"/>
        <v>0</v>
      </c>
      <c r="CE118" s="10">
        <v>1</v>
      </c>
    </row>
    <row r="119" spans="1:83" s="10" customFormat="1" ht="58.5" customHeight="1">
      <c r="A119" s="10" t="s">
        <v>65</v>
      </c>
      <c r="B119" s="94"/>
      <c r="C119" s="129" t="s">
        <v>1695</v>
      </c>
      <c r="D119" s="20" t="s">
        <v>2221</v>
      </c>
      <c r="E119" s="95" t="s">
        <v>2222</v>
      </c>
      <c r="F119" s="20" t="s">
        <v>1670</v>
      </c>
      <c r="G119" s="96">
        <f t="shared" si="367"/>
        <v>19.440000000000001</v>
      </c>
      <c r="H119" s="97">
        <f>SUMIF(цены!A:A,C119,цены!B:B)</f>
        <v>29.9</v>
      </c>
      <c r="I119" s="113">
        <f>SUMIF(наличие!H:H,C119,наличие!D:D)</f>
        <v>0</v>
      </c>
      <c r="J119" s="32" t="s">
        <v>54</v>
      </c>
      <c r="K119" s="35">
        <v>0</v>
      </c>
      <c r="L119" s="32" t="s">
        <v>54</v>
      </c>
      <c r="M119" s="35">
        <v>0</v>
      </c>
      <c r="N119" s="32" t="s">
        <v>54</v>
      </c>
      <c r="O119" s="35">
        <v>0</v>
      </c>
      <c r="P119" s="32" t="s">
        <v>54</v>
      </c>
      <c r="Q119" s="35">
        <v>0</v>
      </c>
      <c r="R119" s="36">
        <f t="shared" si="438"/>
        <v>0</v>
      </c>
      <c r="S119" s="92">
        <f t="shared" si="439"/>
        <v>0</v>
      </c>
      <c r="T119" s="42">
        <f t="shared" si="318"/>
        <v>4.415</v>
      </c>
      <c r="U119" s="24">
        <f t="shared" si="440"/>
        <v>0</v>
      </c>
      <c r="V119" s="25">
        <f t="shared" si="441"/>
        <v>23.855</v>
      </c>
      <c r="W119" s="70">
        <f t="shared" si="442"/>
        <v>83</v>
      </c>
      <c r="X119" s="43">
        <f t="shared" si="443"/>
        <v>90.6</v>
      </c>
      <c r="Y119" s="11">
        <f t="shared" si="444"/>
        <v>7470</v>
      </c>
      <c r="Z119" s="6">
        <f t="shared" si="445"/>
        <v>2.4793544330329071</v>
      </c>
      <c r="AA119" s="26">
        <f t="shared" si="446"/>
        <v>45.6</v>
      </c>
      <c r="AB119" s="11" t="e">
        <f>ROUND(AA119*#REF!,-1)</f>
        <v>#REF!</v>
      </c>
      <c r="AC119" s="7">
        <f t="shared" si="447"/>
        <v>0.91154894152169363</v>
      </c>
      <c r="AD119" s="27">
        <f t="shared" si="448"/>
        <v>34.200000000000003</v>
      </c>
      <c r="AE119" s="11" t="e">
        <f>ROUND(AD119*#REF!,-1)</f>
        <v>#REF!</v>
      </c>
      <c r="AF119" s="19">
        <f t="shared" si="449"/>
        <v>0.43366170614127025</v>
      </c>
      <c r="AG119" s="57"/>
      <c r="AH119" s="82" t="s">
        <v>54</v>
      </c>
      <c r="AI119" s="83">
        <f t="shared" si="450"/>
        <v>0</v>
      </c>
      <c r="AJ119" s="83" t="s">
        <v>54</v>
      </c>
      <c r="AK119" s="83">
        <f t="shared" si="451"/>
        <v>0</v>
      </c>
      <c r="AL119" s="83" t="s">
        <v>54</v>
      </c>
      <c r="AM119" s="83">
        <f t="shared" si="452"/>
        <v>0</v>
      </c>
      <c r="AN119" s="83" t="s">
        <v>54</v>
      </c>
      <c r="AO119" s="83">
        <f t="shared" si="453"/>
        <v>0</v>
      </c>
      <c r="AP119" s="89">
        <f t="shared" si="454"/>
        <v>0</v>
      </c>
      <c r="AQ119" s="86">
        <f t="shared" si="455"/>
        <v>0</v>
      </c>
      <c r="AR119" s="64" t="s">
        <v>54</v>
      </c>
      <c r="AS119" s="65">
        <v>0</v>
      </c>
      <c r="AT119" s="65" t="s">
        <v>54</v>
      </c>
      <c r="AU119" s="65">
        <v>0</v>
      </c>
      <c r="AV119" s="65" t="s">
        <v>54</v>
      </c>
      <c r="AW119" s="65">
        <v>0</v>
      </c>
      <c r="AX119" s="65" t="s">
        <v>54</v>
      </c>
      <c r="AY119" s="65">
        <v>0</v>
      </c>
      <c r="AZ119" s="61">
        <f t="shared" si="456"/>
        <v>0</v>
      </c>
      <c r="BA119" s="9">
        <f t="shared" si="457"/>
        <v>0</v>
      </c>
      <c r="BB119" s="9">
        <f t="shared" si="458"/>
        <v>0</v>
      </c>
      <c r="BC119" s="68" t="s">
        <v>54</v>
      </c>
      <c r="BD119" s="69">
        <v>0</v>
      </c>
      <c r="BE119" s="69" t="s">
        <v>54</v>
      </c>
      <c r="BF119" s="69">
        <v>0</v>
      </c>
      <c r="BG119" s="69" t="s">
        <v>54</v>
      </c>
      <c r="BH119" s="69">
        <v>0</v>
      </c>
      <c r="BI119" s="69" t="s">
        <v>54</v>
      </c>
      <c r="BJ119" s="69">
        <v>0</v>
      </c>
      <c r="BK119" s="61">
        <f t="shared" si="459"/>
        <v>0</v>
      </c>
      <c r="BL119" s="9">
        <f t="shared" si="460"/>
        <v>0</v>
      </c>
      <c r="BM119" s="9">
        <f t="shared" si="461"/>
        <v>0</v>
      </c>
      <c r="BN119" s="78" t="s">
        <v>54</v>
      </c>
      <c r="BO119" s="79">
        <v>0</v>
      </c>
      <c r="BP119" s="79" t="s">
        <v>54</v>
      </c>
      <c r="BQ119" s="79">
        <v>0</v>
      </c>
      <c r="BR119" s="79" t="s">
        <v>54</v>
      </c>
      <c r="BS119" s="79">
        <v>0</v>
      </c>
      <c r="BT119" s="79" t="s">
        <v>54</v>
      </c>
      <c r="BU119" s="79">
        <v>0</v>
      </c>
      <c r="BV119" s="61">
        <f t="shared" si="462"/>
        <v>0</v>
      </c>
      <c r="BW119" s="9">
        <f t="shared" si="463"/>
        <v>0</v>
      </c>
      <c r="BX119" s="9">
        <f t="shared" si="464"/>
        <v>0</v>
      </c>
      <c r="BY119" s="8">
        <v>0</v>
      </c>
      <c r="BZ119" s="9">
        <f t="shared" si="465"/>
        <v>0</v>
      </c>
      <c r="CA119" s="9">
        <f t="shared" si="466"/>
        <v>0</v>
      </c>
      <c r="CB119" s="8">
        <v>0</v>
      </c>
      <c r="CC119" s="9">
        <f t="shared" si="467"/>
        <v>0</v>
      </c>
      <c r="CD119" s="9">
        <f t="shared" si="468"/>
        <v>0</v>
      </c>
      <c r="CE119" s="10">
        <v>1</v>
      </c>
    </row>
    <row r="120" spans="1:83" s="10" customFormat="1" ht="58.5" customHeight="1">
      <c r="A120" s="10" t="s">
        <v>65</v>
      </c>
      <c r="B120" s="94"/>
      <c r="C120" s="129" t="s">
        <v>1695</v>
      </c>
      <c r="D120" s="20" t="s">
        <v>2185</v>
      </c>
      <c r="E120" s="95" t="s">
        <v>2222</v>
      </c>
      <c r="F120" s="20" t="s">
        <v>1670</v>
      </c>
      <c r="G120" s="96">
        <f t="shared" si="367"/>
        <v>19.440000000000001</v>
      </c>
      <c r="H120" s="97">
        <f>SUMIF(цены!A:A,C120,цены!B:B)</f>
        <v>29.9</v>
      </c>
      <c r="I120" s="113">
        <f>SUMIF(наличие!H:H,C120,наличие!D:D)</f>
        <v>0</v>
      </c>
      <c r="J120" s="32" t="s">
        <v>54</v>
      </c>
      <c r="K120" s="35">
        <v>0</v>
      </c>
      <c r="L120" s="32" t="s">
        <v>54</v>
      </c>
      <c r="M120" s="35">
        <v>0</v>
      </c>
      <c r="N120" s="32" t="s">
        <v>54</v>
      </c>
      <c r="O120" s="35">
        <v>0</v>
      </c>
      <c r="P120" s="32" t="s">
        <v>54</v>
      </c>
      <c r="Q120" s="35">
        <v>0</v>
      </c>
      <c r="R120" s="36">
        <f t="shared" si="438"/>
        <v>0</v>
      </c>
      <c r="S120" s="92">
        <f t="shared" si="439"/>
        <v>0</v>
      </c>
      <c r="T120" s="42">
        <f t="shared" si="318"/>
        <v>4.415</v>
      </c>
      <c r="U120" s="24">
        <f t="shared" si="440"/>
        <v>0</v>
      </c>
      <c r="V120" s="25">
        <f t="shared" si="441"/>
        <v>23.855</v>
      </c>
      <c r="W120" s="70">
        <f t="shared" si="442"/>
        <v>83</v>
      </c>
      <c r="X120" s="43">
        <f t="shared" si="443"/>
        <v>90.6</v>
      </c>
      <c r="Y120" s="11">
        <f t="shared" si="444"/>
        <v>7470</v>
      </c>
      <c r="Z120" s="6">
        <f t="shared" si="445"/>
        <v>2.4793544330329071</v>
      </c>
      <c r="AA120" s="26">
        <f t="shared" si="446"/>
        <v>45.6</v>
      </c>
      <c r="AB120" s="11" t="e">
        <f>ROUND(AA120*#REF!,-1)</f>
        <v>#REF!</v>
      </c>
      <c r="AC120" s="7">
        <f t="shared" si="447"/>
        <v>0.91154894152169363</v>
      </c>
      <c r="AD120" s="27">
        <f t="shared" si="448"/>
        <v>34.200000000000003</v>
      </c>
      <c r="AE120" s="11" t="e">
        <f>ROUND(AD120*#REF!,-1)</f>
        <v>#REF!</v>
      </c>
      <c r="AF120" s="19">
        <f t="shared" si="449"/>
        <v>0.43366170614127025</v>
      </c>
      <c r="AG120" s="57"/>
      <c r="AH120" s="82" t="s">
        <v>54</v>
      </c>
      <c r="AI120" s="83">
        <f t="shared" si="450"/>
        <v>0</v>
      </c>
      <c r="AJ120" s="83" t="s">
        <v>54</v>
      </c>
      <c r="AK120" s="83">
        <f t="shared" si="451"/>
        <v>0</v>
      </c>
      <c r="AL120" s="83" t="s">
        <v>54</v>
      </c>
      <c r="AM120" s="83">
        <f t="shared" si="452"/>
        <v>0</v>
      </c>
      <c r="AN120" s="83" t="s">
        <v>54</v>
      </c>
      <c r="AO120" s="83">
        <f t="shared" si="453"/>
        <v>0</v>
      </c>
      <c r="AP120" s="89">
        <f t="shared" si="454"/>
        <v>0</v>
      </c>
      <c r="AQ120" s="86">
        <f t="shared" si="455"/>
        <v>0</v>
      </c>
      <c r="AR120" s="64" t="s">
        <v>54</v>
      </c>
      <c r="AS120" s="65">
        <v>0</v>
      </c>
      <c r="AT120" s="65" t="s">
        <v>54</v>
      </c>
      <c r="AU120" s="65">
        <v>0</v>
      </c>
      <c r="AV120" s="65" t="s">
        <v>54</v>
      </c>
      <c r="AW120" s="65">
        <v>0</v>
      </c>
      <c r="AX120" s="65" t="s">
        <v>54</v>
      </c>
      <c r="AY120" s="65">
        <v>0</v>
      </c>
      <c r="AZ120" s="61">
        <f t="shared" si="456"/>
        <v>0</v>
      </c>
      <c r="BA120" s="9">
        <f t="shared" si="457"/>
        <v>0</v>
      </c>
      <c r="BB120" s="9">
        <f t="shared" si="458"/>
        <v>0</v>
      </c>
      <c r="BC120" s="68" t="s">
        <v>54</v>
      </c>
      <c r="BD120" s="69">
        <v>0</v>
      </c>
      <c r="BE120" s="69" t="s">
        <v>54</v>
      </c>
      <c r="BF120" s="69">
        <v>0</v>
      </c>
      <c r="BG120" s="69" t="s">
        <v>54</v>
      </c>
      <c r="BH120" s="69">
        <v>0</v>
      </c>
      <c r="BI120" s="69" t="s">
        <v>54</v>
      </c>
      <c r="BJ120" s="69">
        <v>0</v>
      </c>
      <c r="BK120" s="61">
        <f t="shared" si="459"/>
        <v>0</v>
      </c>
      <c r="BL120" s="9">
        <f t="shared" si="460"/>
        <v>0</v>
      </c>
      <c r="BM120" s="9">
        <f t="shared" si="461"/>
        <v>0</v>
      </c>
      <c r="BN120" s="78" t="s">
        <v>54</v>
      </c>
      <c r="BO120" s="79">
        <v>0</v>
      </c>
      <c r="BP120" s="79" t="s">
        <v>54</v>
      </c>
      <c r="BQ120" s="79">
        <v>0</v>
      </c>
      <c r="BR120" s="79" t="s">
        <v>54</v>
      </c>
      <c r="BS120" s="79">
        <v>0</v>
      </c>
      <c r="BT120" s="79" t="s">
        <v>54</v>
      </c>
      <c r="BU120" s="79">
        <v>0</v>
      </c>
      <c r="BV120" s="61">
        <f t="shared" si="462"/>
        <v>0</v>
      </c>
      <c r="BW120" s="9">
        <f t="shared" si="463"/>
        <v>0</v>
      </c>
      <c r="BX120" s="9">
        <f t="shared" si="464"/>
        <v>0</v>
      </c>
      <c r="BY120" s="8">
        <v>0</v>
      </c>
      <c r="BZ120" s="9">
        <f t="shared" si="465"/>
        <v>0</v>
      </c>
      <c r="CA120" s="9">
        <f t="shared" si="466"/>
        <v>0</v>
      </c>
      <c r="CB120" s="8">
        <v>0</v>
      </c>
      <c r="CC120" s="9">
        <f t="shared" si="467"/>
        <v>0</v>
      </c>
      <c r="CD120" s="9">
        <f t="shared" si="468"/>
        <v>0</v>
      </c>
      <c r="CE120" s="10">
        <v>1</v>
      </c>
    </row>
    <row r="121" spans="1:83" s="10" customFormat="1" ht="58.5" customHeight="1">
      <c r="A121" s="10" t="s">
        <v>65</v>
      </c>
      <c r="B121" s="94"/>
      <c r="C121" s="129" t="s">
        <v>1694</v>
      </c>
      <c r="D121" s="20" t="s">
        <v>2185</v>
      </c>
      <c r="E121" s="95" t="s">
        <v>2218</v>
      </c>
      <c r="F121" s="20" t="s">
        <v>1670</v>
      </c>
      <c r="G121" s="96">
        <f t="shared" si="367"/>
        <v>12.94</v>
      </c>
      <c r="H121" s="97">
        <f>SUMIF(цены!A:A,C121,цены!B:B)</f>
        <v>19.899999999999999</v>
      </c>
      <c r="I121" s="113">
        <f>SUMIF(наличие!H:H,C121,наличие!D:D)</f>
        <v>0</v>
      </c>
      <c r="J121" s="32" t="s">
        <v>54</v>
      </c>
      <c r="K121" s="35">
        <v>0</v>
      </c>
      <c r="L121" s="32" t="s">
        <v>54</v>
      </c>
      <c r="M121" s="35">
        <v>0</v>
      </c>
      <c r="N121" s="32" t="s">
        <v>54</v>
      </c>
      <c r="O121" s="35">
        <v>0</v>
      </c>
      <c r="P121" s="32" t="s">
        <v>54</v>
      </c>
      <c r="Q121" s="35">
        <v>0</v>
      </c>
      <c r="R121" s="36">
        <f t="shared" si="438"/>
        <v>0</v>
      </c>
      <c r="S121" s="92">
        <f t="shared" si="439"/>
        <v>0</v>
      </c>
      <c r="T121" s="42">
        <f t="shared" si="318"/>
        <v>3.44</v>
      </c>
      <c r="U121" s="24">
        <f t="shared" si="440"/>
        <v>0</v>
      </c>
      <c r="V121" s="25">
        <f t="shared" si="441"/>
        <v>16.38</v>
      </c>
      <c r="W121" s="70">
        <f t="shared" si="442"/>
        <v>57</v>
      </c>
      <c r="X121" s="43">
        <f t="shared" si="443"/>
        <v>62.2</v>
      </c>
      <c r="Y121" s="11">
        <f t="shared" si="444"/>
        <v>5130</v>
      </c>
      <c r="Z121" s="6">
        <f t="shared" si="445"/>
        <v>2.4798534798534804</v>
      </c>
      <c r="AA121" s="26">
        <f t="shared" si="446"/>
        <v>31.3</v>
      </c>
      <c r="AB121" s="11" t="e">
        <f>ROUND(AA121*#REF!,-1)</f>
        <v>#REF!</v>
      </c>
      <c r="AC121" s="7">
        <f t="shared" si="447"/>
        <v>0.91086691086691107</v>
      </c>
      <c r="AD121" s="27">
        <f t="shared" si="448"/>
        <v>23.5</v>
      </c>
      <c r="AE121" s="11" t="e">
        <f>ROUND(AD121*#REF!,-1)</f>
        <v>#REF!</v>
      </c>
      <c r="AF121" s="19">
        <f t="shared" si="449"/>
        <v>0.43467643467643474</v>
      </c>
      <c r="AG121" s="57"/>
      <c r="AH121" s="82" t="s">
        <v>54</v>
      </c>
      <c r="AI121" s="83">
        <f t="shared" si="450"/>
        <v>0</v>
      </c>
      <c r="AJ121" s="83" t="s">
        <v>54</v>
      </c>
      <c r="AK121" s="83">
        <f t="shared" si="451"/>
        <v>0</v>
      </c>
      <c r="AL121" s="83" t="s">
        <v>54</v>
      </c>
      <c r="AM121" s="83">
        <f t="shared" si="452"/>
        <v>0</v>
      </c>
      <c r="AN121" s="83" t="s">
        <v>54</v>
      </c>
      <c r="AO121" s="83">
        <f t="shared" si="453"/>
        <v>0</v>
      </c>
      <c r="AP121" s="89">
        <f t="shared" si="454"/>
        <v>0</v>
      </c>
      <c r="AQ121" s="86">
        <f t="shared" si="455"/>
        <v>0</v>
      </c>
      <c r="AR121" s="64" t="s">
        <v>54</v>
      </c>
      <c r="AS121" s="65">
        <v>0</v>
      </c>
      <c r="AT121" s="65" t="s">
        <v>54</v>
      </c>
      <c r="AU121" s="65">
        <v>0</v>
      </c>
      <c r="AV121" s="65" t="s">
        <v>54</v>
      </c>
      <c r="AW121" s="65">
        <v>0</v>
      </c>
      <c r="AX121" s="65" t="s">
        <v>54</v>
      </c>
      <c r="AY121" s="65">
        <v>0</v>
      </c>
      <c r="AZ121" s="61">
        <f t="shared" si="456"/>
        <v>0</v>
      </c>
      <c r="BA121" s="9">
        <f t="shared" si="457"/>
        <v>0</v>
      </c>
      <c r="BB121" s="9">
        <f t="shared" si="458"/>
        <v>0</v>
      </c>
      <c r="BC121" s="68" t="s">
        <v>54</v>
      </c>
      <c r="BD121" s="69">
        <v>0</v>
      </c>
      <c r="BE121" s="69" t="s">
        <v>54</v>
      </c>
      <c r="BF121" s="69">
        <v>0</v>
      </c>
      <c r="BG121" s="69" t="s">
        <v>54</v>
      </c>
      <c r="BH121" s="69">
        <v>0</v>
      </c>
      <c r="BI121" s="69" t="s">
        <v>54</v>
      </c>
      <c r="BJ121" s="69">
        <v>0</v>
      </c>
      <c r="BK121" s="61">
        <f t="shared" si="459"/>
        <v>0</v>
      </c>
      <c r="BL121" s="9">
        <f t="shared" si="460"/>
        <v>0</v>
      </c>
      <c r="BM121" s="9">
        <f t="shared" si="461"/>
        <v>0</v>
      </c>
      <c r="BN121" s="78" t="s">
        <v>54</v>
      </c>
      <c r="BO121" s="79">
        <v>0</v>
      </c>
      <c r="BP121" s="79" t="s">
        <v>54</v>
      </c>
      <c r="BQ121" s="79">
        <v>0</v>
      </c>
      <c r="BR121" s="79" t="s">
        <v>54</v>
      </c>
      <c r="BS121" s="79">
        <v>0</v>
      </c>
      <c r="BT121" s="79" t="s">
        <v>54</v>
      </c>
      <c r="BU121" s="79">
        <v>0</v>
      </c>
      <c r="BV121" s="61">
        <f t="shared" si="462"/>
        <v>0</v>
      </c>
      <c r="BW121" s="9">
        <f t="shared" si="463"/>
        <v>0</v>
      </c>
      <c r="BX121" s="9">
        <f t="shared" si="464"/>
        <v>0</v>
      </c>
      <c r="BY121" s="8">
        <v>0</v>
      </c>
      <c r="BZ121" s="9">
        <f t="shared" si="465"/>
        <v>0</v>
      </c>
      <c r="CA121" s="9">
        <f t="shared" si="466"/>
        <v>0</v>
      </c>
      <c r="CB121" s="8">
        <v>0</v>
      </c>
      <c r="CC121" s="9">
        <f t="shared" si="467"/>
        <v>0</v>
      </c>
      <c r="CD121" s="9">
        <f t="shared" si="468"/>
        <v>0</v>
      </c>
      <c r="CE121" s="10">
        <v>1</v>
      </c>
    </row>
    <row r="122" spans="1:83" s="10" customFormat="1" ht="58.5" customHeight="1">
      <c r="A122" s="10" t="s">
        <v>65</v>
      </c>
      <c r="B122" s="94"/>
      <c r="C122" s="129" t="s">
        <v>1694</v>
      </c>
      <c r="D122" s="20" t="s">
        <v>2191</v>
      </c>
      <c r="E122" s="95" t="s">
        <v>2218</v>
      </c>
      <c r="F122" s="20" t="s">
        <v>1670</v>
      </c>
      <c r="G122" s="96">
        <f t="shared" si="367"/>
        <v>12.94</v>
      </c>
      <c r="H122" s="97">
        <f>SUMIF(цены!A:A,C122,цены!B:B)</f>
        <v>19.899999999999999</v>
      </c>
      <c r="I122" s="113">
        <f>SUMIF(наличие!H:H,C122,наличие!D:D)</f>
        <v>0</v>
      </c>
      <c r="J122" s="32" t="s">
        <v>54</v>
      </c>
      <c r="K122" s="35">
        <v>0</v>
      </c>
      <c r="L122" s="32" t="s">
        <v>54</v>
      </c>
      <c r="M122" s="35">
        <v>0</v>
      </c>
      <c r="N122" s="32" t="s">
        <v>54</v>
      </c>
      <c r="O122" s="35">
        <v>0</v>
      </c>
      <c r="P122" s="32" t="s">
        <v>54</v>
      </c>
      <c r="Q122" s="35">
        <v>0</v>
      </c>
      <c r="R122" s="36">
        <f t="shared" si="438"/>
        <v>0</v>
      </c>
      <c r="S122" s="92">
        <f t="shared" si="439"/>
        <v>0</v>
      </c>
      <c r="T122" s="42">
        <f t="shared" si="318"/>
        <v>3.44</v>
      </c>
      <c r="U122" s="24">
        <f t="shared" si="440"/>
        <v>0</v>
      </c>
      <c r="V122" s="25">
        <f t="shared" si="441"/>
        <v>16.38</v>
      </c>
      <c r="W122" s="70">
        <f t="shared" si="442"/>
        <v>57</v>
      </c>
      <c r="X122" s="43">
        <f t="shared" si="443"/>
        <v>62.2</v>
      </c>
      <c r="Y122" s="11">
        <f t="shared" si="444"/>
        <v>5130</v>
      </c>
      <c r="Z122" s="6">
        <f t="shared" si="445"/>
        <v>2.4798534798534804</v>
      </c>
      <c r="AA122" s="26">
        <f t="shared" si="446"/>
        <v>31.3</v>
      </c>
      <c r="AB122" s="11" t="e">
        <f>ROUND(AA122*#REF!,-1)</f>
        <v>#REF!</v>
      </c>
      <c r="AC122" s="7">
        <f t="shared" si="447"/>
        <v>0.91086691086691107</v>
      </c>
      <c r="AD122" s="27">
        <f t="shared" si="448"/>
        <v>23.5</v>
      </c>
      <c r="AE122" s="11" t="e">
        <f>ROUND(AD122*#REF!,-1)</f>
        <v>#REF!</v>
      </c>
      <c r="AF122" s="19">
        <f t="shared" si="449"/>
        <v>0.43467643467643474</v>
      </c>
      <c r="AG122" s="57"/>
      <c r="AH122" s="82" t="s">
        <v>54</v>
      </c>
      <c r="AI122" s="83">
        <f t="shared" si="450"/>
        <v>0</v>
      </c>
      <c r="AJ122" s="83" t="s">
        <v>54</v>
      </c>
      <c r="AK122" s="83">
        <f t="shared" si="451"/>
        <v>0</v>
      </c>
      <c r="AL122" s="83" t="s">
        <v>54</v>
      </c>
      <c r="AM122" s="83">
        <f t="shared" si="452"/>
        <v>0</v>
      </c>
      <c r="AN122" s="83" t="s">
        <v>54</v>
      </c>
      <c r="AO122" s="83">
        <f t="shared" si="453"/>
        <v>0</v>
      </c>
      <c r="AP122" s="89">
        <f t="shared" si="454"/>
        <v>0</v>
      </c>
      <c r="AQ122" s="86">
        <f t="shared" si="455"/>
        <v>0</v>
      </c>
      <c r="AR122" s="64" t="s">
        <v>54</v>
      </c>
      <c r="AS122" s="65">
        <v>0</v>
      </c>
      <c r="AT122" s="65" t="s">
        <v>54</v>
      </c>
      <c r="AU122" s="65">
        <v>0</v>
      </c>
      <c r="AV122" s="65" t="s">
        <v>54</v>
      </c>
      <c r="AW122" s="65">
        <v>0</v>
      </c>
      <c r="AX122" s="65" t="s">
        <v>54</v>
      </c>
      <c r="AY122" s="65">
        <v>0</v>
      </c>
      <c r="AZ122" s="61">
        <f t="shared" si="456"/>
        <v>0</v>
      </c>
      <c r="BA122" s="9">
        <f t="shared" si="457"/>
        <v>0</v>
      </c>
      <c r="BB122" s="9">
        <f t="shared" si="458"/>
        <v>0</v>
      </c>
      <c r="BC122" s="68" t="s">
        <v>54</v>
      </c>
      <c r="BD122" s="69">
        <v>0</v>
      </c>
      <c r="BE122" s="69" t="s">
        <v>54</v>
      </c>
      <c r="BF122" s="69">
        <v>0</v>
      </c>
      <c r="BG122" s="69" t="s">
        <v>54</v>
      </c>
      <c r="BH122" s="69">
        <v>0</v>
      </c>
      <c r="BI122" s="69" t="s">
        <v>54</v>
      </c>
      <c r="BJ122" s="69">
        <v>0</v>
      </c>
      <c r="BK122" s="61">
        <f t="shared" si="459"/>
        <v>0</v>
      </c>
      <c r="BL122" s="9">
        <f t="shared" si="460"/>
        <v>0</v>
      </c>
      <c r="BM122" s="9">
        <f t="shared" si="461"/>
        <v>0</v>
      </c>
      <c r="BN122" s="78" t="s">
        <v>54</v>
      </c>
      <c r="BO122" s="79">
        <v>0</v>
      </c>
      <c r="BP122" s="79" t="s">
        <v>54</v>
      </c>
      <c r="BQ122" s="79">
        <v>0</v>
      </c>
      <c r="BR122" s="79" t="s">
        <v>54</v>
      </c>
      <c r="BS122" s="79">
        <v>0</v>
      </c>
      <c r="BT122" s="79" t="s">
        <v>54</v>
      </c>
      <c r="BU122" s="79">
        <v>0</v>
      </c>
      <c r="BV122" s="61">
        <f t="shared" si="462"/>
        <v>0</v>
      </c>
      <c r="BW122" s="9">
        <f t="shared" si="463"/>
        <v>0</v>
      </c>
      <c r="BX122" s="9">
        <f t="shared" si="464"/>
        <v>0</v>
      </c>
      <c r="BY122" s="8">
        <v>0</v>
      </c>
      <c r="BZ122" s="9">
        <f t="shared" si="465"/>
        <v>0</v>
      </c>
      <c r="CA122" s="9">
        <f t="shared" si="466"/>
        <v>0</v>
      </c>
      <c r="CB122" s="8">
        <v>0</v>
      </c>
      <c r="CC122" s="9">
        <f t="shared" si="467"/>
        <v>0</v>
      </c>
      <c r="CD122" s="9">
        <f t="shared" si="468"/>
        <v>0</v>
      </c>
      <c r="CE122" s="10">
        <v>1</v>
      </c>
    </row>
    <row r="123" spans="1:83" s="10" customFormat="1" ht="58.5" customHeight="1">
      <c r="A123" s="10" t="s">
        <v>65</v>
      </c>
      <c r="B123" s="33"/>
      <c r="C123" s="130" t="s">
        <v>1694</v>
      </c>
      <c r="D123" s="20" t="s">
        <v>2202</v>
      </c>
      <c r="E123" s="95" t="s">
        <v>2218</v>
      </c>
      <c r="F123" s="20" t="s">
        <v>1670</v>
      </c>
      <c r="G123" s="96">
        <f t="shared" si="367"/>
        <v>12.94</v>
      </c>
      <c r="H123" s="110">
        <f>SUMIF(цены!A:A,C123,цены!B:B)</f>
        <v>19.899999999999999</v>
      </c>
      <c r="I123" s="113">
        <f>SUMIF(наличие!H:H,C123,наличие!D:D)</f>
        <v>0</v>
      </c>
      <c r="J123" s="32" t="s">
        <v>54</v>
      </c>
      <c r="K123" s="35">
        <v>0</v>
      </c>
      <c r="L123" s="32" t="s">
        <v>54</v>
      </c>
      <c r="M123" s="35">
        <v>0</v>
      </c>
      <c r="N123" s="32" t="s">
        <v>54</v>
      </c>
      <c r="O123" s="35">
        <v>0</v>
      </c>
      <c r="P123" s="32" t="s">
        <v>54</v>
      </c>
      <c r="Q123" s="35">
        <v>0</v>
      </c>
      <c r="R123" s="36">
        <f t="shared" si="438"/>
        <v>0</v>
      </c>
      <c r="S123" s="92">
        <f t="shared" si="439"/>
        <v>0</v>
      </c>
      <c r="T123" s="42">
        <f t="shared" si="318"/>
        <v>3.44</v>
      </c>
      <c r="U123" s="24">
        <f t="shared" si="440"/>
        <v>0</v>
      </c>
      <c r="V123" s="25">
        <f t="shared" si="441"/>
        <v>16.38</v>
      </c>
      <c r="W123" s="70">
        <f t="shared" si="442"/>
        <v>57</v>
      </c>
      <c r="X123" s="43">
        <f t="shared" si="443"/>
        <v>62.2</v>
      </c>
      <c r="Y123" s="11">
        <f t="shared" si="444"/>
        <v>5130</v>
      </c>
      <c r="Z123" s="6">
        <f t="shared" si="445"/>
        <v>2.4798534798534804</v>
      </c>
      <c r="AA123" s="26">
        <f t="shared" si="446"/>
        <v>31.3</v>
      </c>
      <c r="AB123" s="11" t="e">
        <f>ROUND(AA123*#REF!,-1)</f>
        <v>#REF!</v>
      </c>
      <c r="AC123" s="7">
        <f t="shared" si="447"/>
        <v>0.91086691086691107</v>
      </c>
      <c r="AD123" s="27">
        <f t="shared" si="448"/>
        <v>23.5</v>
      </c>
      <c r="AE123" s="11" t="e">
        <f>ROUND(AD123*#REF!,-1)</f>
        <v>#REF!</v>
      </c>
      <c r="AF123" s="19">
        <f t="shared" si="449"/>
        <v>0.43467643467643474</v>
      </c>
      <c r="AG123" s="57"/>
      <c r="AH123" s="82" t="s">
        <v>54</v>
      </c>
      <c r="AI123" s="83">
        <f t="shared" si="450"/>
        <v>0</v>
      </c>
      <c r="AJ123" s="83" t="s">
        <v>54</v>
      </c>
      <c r="AK123" s="83">
        <f t="shared" si="451"/>
        <v>0</v>
      </c>
      <c r="AL123" s="83" t="s">
        <v>54</v>
      </c>
      <c r="AM123" s="83">
        <f t="shared" si="452"/>
        <v>0</v>
      </c>
      <c r="AN123" s="83" t="s">
        <v>54</v>
      </c>
      <c r="AO123" s="83">
        <f t="shared" si="453"/>
        <v>0</v>
      </c>
      <c r="AP123" s="89">
        <f t="shared" si="454"/>
        <v>0</v>
      </c>
      <c r="AQ123" s="86">
        <f t="shared" si="455"/>
        <v>0</v>
      </c>
      <c r="AR123" s="64" t="s">
        <v>54</v>
      </c>
      <c r="AS123" s="65">
        <v>0</v>
      </c>
      <c r="AT123" s="65" t="s">
        <v>54</v>
      </c>
      <c r="AU123" s="65">
        <v>0</v>
      </c>
      <c r="AV123" s="65" t="s">
        <v>54</v>
      </c>
      <c r="AW123" s="65">
        <v>0</v>
      </c>
      <c r="AX123" s="65" t="s">
        <v>54</v>
      </c>
      <c r="AY123" s="65">
        <v>0</v>
      </c>
      <c r="AZ123" s="61">
        <f t="shared" si="456"/>
        <v>0</v>
      </c>
      <c r="BA123" s="9">
        <f t="shared" si="457"/>
        <v>0</v>
      </c>
      <c r="BB123" s="9">
        <f t="shared" si="458"/>
        <v>0</v>
      </c>
      <c r="BC123" s="68" t="s">
        <v>54</v>
      </c>
      <c r="BD123" s="69">
        <v>0</v>
      </c>
      <c r="BE123" s="69" t="s">
        <v>54</v>
      </c>
      <c r="BF123" s="69">
        <v>0</v>
      </c>
      <c r="BG123" s="69" t="s">
        <v>54</v>
      </c>
      <c r="BH123" s="69">
        <v>0</v>
      </c>
      <c r="BI123" s="69" t="s">
        <v>54</v>
      </c>
      <c r="BJ123" s="69">
        <v>0</v>
      </c>
      <c r="BK123" s="61">
        <f t="shared" si="459"/>
        <v>0</v>
      </c>
      <c r="BL123" s="9">
        <f t="shared" si="460"/>
        <v>0</v>
      </c>
      <c r="BM123" s="9">
        <f t="shared" si="461"/>
        <v>0</v>
      </c>
      <c r="BN123" s="78" t="s">
        <v>54</v>
      </c>
      <c r="BO123" s="79">
        <v>0</v>
      </c>
      <c r="BP123" s="79" t="s">
        <v>54</v>
      </c>
      <c r="BQ123" s="79">
        <v>0</v>
      </c>
      <c r="BR123" s="79" t="s">
        <v>54</v>
      </c>
      <c r="BS123" s="79">
        <v>0</v>
      </c>
      <c r="BT123" s="79" t="s">
        <v>54</v>
      </c>
      <c r="BU123" s="79">
        <v>0</v>
      </c>
      <c r="BV123" s="61">
        <f t="shared" si="462"/>
        <v>0</v>
      </c>
      <c r="BW123" s="9">
        <f t="shared" si="463"/>
        <v>0</v>
      </c>
      <c r="BX123" s="9">
        <f t="shared" si="464"/>
        <v>0</v>
      </c>
      <c r="BY123" s="8">
        <v>0</v>
      </c>
      <c r="BZ123" s="9">
        <f t="shared" si="465"/>
        <v>0</v>
      </c>
      <c r="CA123" s="9">
        <f t="shared" si="466"/>
        <v>0</v>
      </c>
      <c r="CB123" s="8">
        <v>0</v>
      </c>
      <c r="CC123" s="9">
        <f t="shared" si="467"/>
        <v>0</v>
      </c>
      <c r="CD123" s="9">
        <f t="shared" si="468"/>
        <v>0</v>
      </c>
      <c r="CE123" s="10">
        <v>1</v>
      </c>
    </row>
    <row r="124" spans="1:83" s="10" customFormat="1" ht="58.5" customHeight="1">
      <c r="A124" s="10" t="s">
        <v>65</v>
      </c>
      <c r="B124" s="94"/>
      <c r="C124" s="129" t="s">
        <v>1696</v>
      </c>
      <c r="D124" s="20" t="s">
        <v>2185</v>
      </c>
      <c r="E124" s="95" t="s">
        <v>2223</v>
      </c>
      <c r="F124" s="20" t="s">
        <v>1670</v>
      </c>
      <c r="G124" s="96">
        <f t="shared" si="367"/>
        <v>12.94</v>
      </c>
      <c r="H124" s="97">
        <f>SUMIF(цены!A:A,C124,цены!B:B)</f>
        <v>19.899999999999999</v>
      </c>
      <c r="I124" s="113">
        <f>SUMIF(наличие!H:H,C124,наличие!D:D)</f>
        <v>0</v>
      </c>
      <c r="J124" s="32" t="s">
        <v>54</v>
      </c>
      <c r="K124" s="35">
        <v>0</v>
      </c>
      <c r="L124" s="32" t="s">
        <v>54</v>
      </c>
      <c r="M124" s="35">
        <v>0</v>
      </c>
      <c r="N124" s="32" t="s">
        <v>54</v>
      </c>
      <c r="O124" s="35">
        <v>0</v>
      </c>
      <c r="P124" s="32" t="s">
        <v>54</v>
      </c>
      <c r="Q124" s="35">
        <v>0</v>
      </c>
      <c r="R124" s="36">
        <f t="shared" si="438"/>
        <v>0</v>
      </c>
      <c r="S124" s="92">
        <f t="shared" si="439"/>
        <v>0</v>
      </c>
      <c r="T124" s="42">
        <f t="shared" si="318"/>
        <v>3.44</v>
      </c>
      <c r="U124" s="24">
        <f t="shared" si="440"/>
        <v>0</v>
      </c>
      <c r="V124" s="25">
        <f t="shared" si="441"/>
        <v>16.38</v>
      </c>
      <c r="W124" s="70">
        <f t="shared" si="442"/>
        <v>57</v>
      </c>
      <c r="X124" s="43">
        <f t="shared" si="443"/>
        <v>62.2</v>
      </c>
      <c r="Y124" s="11">
        <f t="shared" si="444"/>
        <v>5130</v>
      </c>
      <c r="Z124" s="6">
        <f t="shared" si="445"/>
        <v>2.4798534798534804</v>
      </c>
      <c r="AA124" s="26">
        <f t="shared" si="446"/>
        <v>31.3</v>
      </c>
      <c r="AB124" s="11" t="e">
        <f>ROUND(AA124*#REF!,-1)</f>
        <v>#REF!</v>
      </c>
      <c r="AC124" s="7">
        <f t="shared" si="447"/>
        <v>0.91086691086691107</v>
      </c>
      <c r="AD124" s="27">
        <f t="shared" si="448"/>
        <v>23.5</v>
      </c>
      <c r="AE124" s="11" t="e">
        <f>ROUND(AD124*#REF!,-1)</f>
        <v>#REF!</v>
      </c>
      <c r="AF124" s="19">
        <f t="shared" si="449"/>
        <v>0.43467643467643474</v>
      </c>
      <c r="AG124" s="57"/>
      <c r="AH124" s="82" t="s">
        <v>54</v>
      </c>
      <c r="AI124" s="83">
        <f t="shared" si="450"/>
        <v>0</v>
      </c>
      <c r="AJ124" s="83" t="s">
        <v>54</v>
      </c>
      <c r="AK124" s="83">
        <f t="shared" si="451"/>
        <v>0</v>
      </c>
      <c r="AL124" s="83" t="s">
        <v>54</v>
      </c>
      <c r="AM124" s="83">
        <f t="shared" si="452"/>
        <v>0</v>
      </c>
      <c r="AN124" s="83" t="s">
        <v>54</v>
      </c>
      <c r="AO124" s="83">
        <f t="shared" si="453"/>
        <v>0</v>
      </c>
      <c r="AP124" s="89">
        <f t="shared" si="454"/>
        <v>0</v>
      </c>
      <c r="AQ124" s="86">
        <f t="shared" si="455"/>
        <v>0</v>
      </c>
      <c r="AR124" s="64" t="s">
        <v>54</v>
      </c>
      <c r="AS124" s="65">
        <v>0</v>
      </c>
      <c r="AT124" s="65" t="s">
        <v>54</v>
      </c>
      <c r="AU124" s="65">
        <v>0</v>
      </c>
      <c r="AV124" s="65" t="s">
        <v>54</v>
      </c>
      <c r="AW124" s="65">
        <v>0</v>
      </c>
      <c r="AX124" s="65" t="s">
        <v>54</v>
      </c>
      <c r="AY124" s="65">
        <v>0</v>
      </c>
      <c r="AZ124" s="61">
        <f t="shared" si="456"/>
        <v>0</v>
      </c>
      <c r="BA124" s="9">
        <f t="shared" si="457"/>
        <v>0</v>
      </c>
      <c r="BB124" s="9">
        <f t="shared" si="458"/>
        <v>0</v>
      </c>
      <c r="BC124" s="68" t="s">
        <v>54</v>
      </c>
      <c r="BD124" s="69">
        <v>0</v>
      </c>
      <c r="BE124" s="69" t="s">
        <v>54</v>
      </c>
      <c r="BF124" s="69">
        <v>0</v>
      </c>
      <c r="BG124" s="69" t="s">
        <v>54</v>
      </c>
      <c r="BH124" s="69">
        <v>0</v>
      </c>
      <c r="BI124" s="69" t="s">
        <v>54</v>
      </c>
      <c r="BJ124" s="69">
        <v>0</v>
      </c>
      <c r="BK124" s="61">
        <f t="shared" si="459"/>
        <v>0</v>
      </c>
      <c r="BL124" s="9">
        <f t="shared" si="460"/>
        <v>0</v>
      </c>
      <c r="BM124" s="9">
        <f t="shared" si="461"/>
        <v>0</v>
      </c>
      <c r="BN124" s="78" t="s">
        <v>54</v>
      </c>
      <c r="BO124" s="79">
        <v>0</v>
      </c>
      <c r="BP124" s="79" t="s">
        <v>54</v>
      </c>
      <c r="BQ124" s="79">
        <v>0</v>
      </c>
      <c r="BR124" s="79" t="s">
        <v>54</v>
      </c>
      <c r="BS124" s="79">
        <v>0</v>
      </c>
      <c r="BT124" s="79" t="s">
        <v>54</v>
      </c>
      <c r="BU124" s="79">
        <v>0</v>
      </c>
      <c r="BV124" s="61">
        <f t="shared" si="462"/>
        <v>0</v>
      </c>
      <c r="BW124" s="9">
        <f t="shared" si="463"/>
        <v>0</v>
      </c>
      <c r="BX124" s="9">
        <f t="shared" si="464"/>
        <v>0</v>
      </c>
      <c r="BY124" s="8">
        <v>0</v>
      </c>
      <c r="BZ124" s="9">
        <f t="shared" si="465"/>
        <v>0</v>
      </c>
      <c r="CA124" s="9">
        <f t="shared" si="466"/>
        <v>0</v>
      </c>
      <c r="CB124" s="8">
        <v>0</v>
      </c>
      <c r="CC124" s="9">
        <f t="shared" si="467"/>
        <v>0</v>
      </c>
      <c r="CD124" s="9">
        <f t="shared" si="468"/>
        <v>0</v>
      </c>
      <c r="CE124" s="10">
        <v>1</v>
      </c>
    </row>
    <row r="125" spans="1:83" s="10" customFormat="1" ht="58.5" customHeight="1">
      <c r="A125" s="10" t="s">
        <v>65</v>
      </c>
      <c r="B125" s="94"/>
      <c r="C125" s="129" t="s">
        <v>1696</v>
      </c>
      <c r="D125" s="20" t="s">
        <v>2191</v>
      </c>
      <c r="E125" s="95" t="s">
        <v>2223</v>
      </c>
      <c r="F125" s="20" t="s">
        <v>1670</v>
      </c>
      <c r="G125" s="96">
        <f t="shared" si="367"/>
        <v>12.94</v>
      </c>
      <c r="H125" s="97">
        <f>SUMIF(цены!A:A,C125,цены!B:B)</f>
        <v>19.899999999999999</v>
      </c>
      <c r="I125" s="113">
        <f>SUMIF(наличие!H:H,C125,наличие!D:D)</f>
        <v>0</v>
      </c>
      <c r="J125" s="32" t="s">
        <v>54</v>
      </c>
      <c r="K125" s="35">
        <v>0</v>
      </c>
      <c r="L125" s="32" t="s">
        <v>54</v>
      </c>
      <c r="M125" s="35">
        <v>0</v>
      </c>
      <c r="N125" s="32" t="s">
        <v>54</v>
      </c>
      <c r="O125" s="35">
        <v>0</v>
      </c>
      <c r="P125" s="32" t="s">
        <v>54</v>
      </c>
      <c r="Q125" s="35">
        <v>0</v>
      </c>
      <c r="R125" s="36">
        <f t="shared" si="438"/>
        <v>0</v>
      </c>
      <c r="S125" s="92">
        <f t="shared" si="439"/>
        <v>0</v>
      </c>
      <c r="T125" s="42">
        <f t="shared" si="318"/>
        <v>3.44</v>
      </c>
      <c r="U125" s="24">
        <f t="shared" si="440"/>
        <v>0</v>
      </c>
      <c r="V125" s="25">
        <f t="shared" si="441"/>
        <v>16.38</v>
      </c>
      <c r="W125" s="70">
        <f t="shared" si="442"/>
        <v>57</v>
      </c>
      <c r="X125" s="43">
        <f t="shared" si="443"/>
        <v>62.2</v>
      </c>
      <c r="Y125" s="11">
        <f t="shared" si="444"/>
        <v>5130</v>
      </c>
      <c r="Z125" s="6">
        <f t="shared" si="445"/>
        <v>2.4798534798534804</v>
      </c>
      <c r="AA125" s="26">
        <f t="shared" si="446"/>
        <v>31.3</v>
      </c>
      <c r="AB125" s="11" t="e">
        <f>ROUND(AA125*#REF!,-1)</f>
        <v>#REF!</v>
      </c>
      <c r="AC125" s="7">
        <f t="shared" si="447"/>
        <v>0.91086691086691107</v>
      </c>
      <c r="AD125" s="27">
        <f t="shared" si="448"/>
        <v>23.5</v>
      </c>
      <c r="AE125" s="11" t="e">
        <f>ROUND(AD125*#REF!,-1)</f>
        <v>#REF!</v>
      </c>
      <c r="AF125" s="19">
        <f t="shared" si="449"/>
        <v>0.43467643467643474</v>
      </c>
      <c r="AG125" s="57"/>
      <c r="AH125" s="82" t="s">
        <v>54</v>
      </c>
      <c r="AI125" s="83">
        <f t="shared" si="450"/>
        <v>0</v>
      </c>
      <c r="AJ125" s="83" t="s">
        <v>54</v>
      </c>
      <c r="AK125" s="83">
        <f t="shared" si="451"/>
        <v>0</v>
      </c>
      <c r="AL125" s="83" t="s">
        <v>54</v>
      </c>
      <c r="AM125" s="83">
        <f t="shared" si="452"/>
        <v>0</v>
      </c>
      <c r="AN125" s="83" t="s">
        <v>54</v>
      </c>
      <c r="AO125" s="83">
        <f t="shared" si="453"/>
        <v>0</v>
      </c>
      <c r="AP125" s="89">
        <f t="shared" si="454"/>
        <v>0</v>
      </c>
      <c r="AQ125" s="86">
        <f t="shared" si="455"/>
        <v>0</v>
      </c>
      <c r="AR125" s="64" t="s">
        <v>54</v>
      </c>
      <c r="AS125" s="65">
        <v>0</v>
      </c>
      <c r="AT125" s="65" t="s">
        <v>54</v>
      </c>
      <c r="AU125" s="65">
        <v>0</v>
      </c>
      <c r="AV125" s="65" t="s">
        <v>54</v>
      </c>
      <c r="AW125" s="65">
        <v>0</v>
      </c>
      <c r="AX125" s="65" t="s">
        <v>54</v>
      </c>
      <c r="AY125" s="65">
        <v>0</v>
      </c>
      <c r="AZ125" s="61">
        <f t="shared" si="456"/>
        <v>0</v>
      </c>
      <c r="BA125" s="9">
        <f t="shared" si="457"/>
        <v>0</v>
      </c>
      <c r="BB125" s="9">
        <f t="shared" si="458"/>
        <v>0</v>
      </c>
      <c r="BC125" s="68" t="s">
        <v>54</v>
      </c>
      <c r="BD125" s="69">
        <v>0</v>
      </c>
      <c r="BE125" s="69" t="s">
        <v>54</v>
      </c>
      <c r="BF125" s="69">
        <v>0</v>
      </c>
      <c r="BG125" s="69" t="s">
        <v>54</v>
      </c>
      <c r="BH125" s="69">
        <v>0</v>
      </c>
      <c r="BI125" s="69" t="s">
        <v>54</v>
      </c>
      <c r="BJ125" s="69">
        <v>0</v>
      </c>
      <c r="BK125" s="61">
        <f t="shared" si="459"/>
        <v>0</v>
      </c>
      <c r="BL125" s="9">
        <f t="shared" si="460"/>
        <v>0</v>
      </c>
      <c r="BM125" s="9">
        <f t="shared" si="461"/>
        <v>0</v>
      </c>
      <c r="BN125" s="78" t="s">
        <v>54</v>
      </c>
      <c r="BO125" s="79">
        <v>0</v>
      </c>
      <c r="BP125" s="79" t="s">
        <v>54</v>
      </c>
      <c r="BQ125" s="79">
        <v>0</v>
      </c>
      <c r="BR125" s="79" t="s">
        <v>54</v>
      </c>
      <c r="BS125" s="79">
        <v>0</v>
      </c>
      <c r="BT125" s="79" t="s">
        <v>54</v>
      </c>
      <c r="BU125" s="79">
        <v>0</v>
      </c>
      <c r="BV125" s="61">
        <f t="shared" si="462"/>
        <v>0</v>
      </c>
      <c r="BW125" s="9">
        <f t="shared" si="463"/>
        <v>0</v>
      </c>
      <c r="BX125" s="9">
        <f t="shared" si="464"/>
        <v>0</v>
      </c>
      <c r="BY125" s="8">
        <v>0</v>
      </c>
      <c r="BZ125" s="9">
        <f t="shared" si="465"/>
        <v>0</v>
      </c>
      <c r="CA125" s="9">
        <f t="shared" si="466"/>
        <v>0</v>
      </c>
      <c r="CB125" s="8">
        <v>0</v>
      </c>
      <c r="CC125" s="9">
        <f t="shared" si="467"/>
        <v>0</v>
      </c>
      <c r="CD125" s="9">
        <f t="shared" si="468"/>
        <v>0</v>
      </c>
      <c r="CE125" s="10">
        <v>1</v>
      </c>
    </row>
    <row r="126" spans="1:83" s="10" customFormat="1" ht="58.5" customHeight="1">
      <c r="A126" s="10" t="s">
        <v>65</v>
      </c>
      <c r="B126" s="33"/>
      <c r="C126" s="130" t="s">
        <v>1696</v>
      </c>
      <c r="D126" s="20" t="s">
        <v>2202</v>
      </c>
      <c r="E126" s="20" t="s">
        <v>2223</v>
      </c>
      <c r="F126" s="20" t="s">
        <v>1670</v>
      </c>
      <c r="G126" s="96">
        <f t="shared" si="367"/>
        <v>12.94</v>
      </c>
      <c r="H126" s="110">
        <f>SUMIF(цены!A:A,C126,цены!B:B)</f>
        <v>19.899999999999999</v>
      </c>
      <c r="I126" s="113">
        <f>SUMIF(наличие!H:H,C126,наличие!D:D)</f>
        <v>0</v>
      </c>
      <c r="J126" s="32" t="s">
        <v>54</v>
      </c>
      <c r="K126" s="35">
        <v>0</v>
      </c>
      <c r="L126" s="32" t="s">
        <v>54</v>
      </c>
      <c r="M126" s="35">
        <v>0</v>
      </c>
      <c r="N126" s="32" t="s">
        <v>54</v>
      </c>
      <c r="O126" s="35">
        <v>0</v>
      </c>
      <c r="P126" s="32" t="s">
        <v>54</v>
      </c>
      <c r="Q126" s="35">
        <v>0</v>
      </c>
      <c r="R126" s="36">
        <f t="shared" si="438"/>
        <v>0</v>
      </c>
      <c r="S126" s="92">
        <f t="shared" si="439"/>
        <v>0</v>
      </c>
      <c r="T126" s="42">
        <f t="shared" si="318"/>
        <v>3.44</v>
      </c>
      <c r="U126" s="24">
        <f t="shared" si="440"/>
        <v>0</v>
      </c>
      <c r="V126" s="25">
        <f t="shared" si="441"/>
        <v>16.38</v>
      </c>
      <c r="W126" s="70">
        <f t="shared" si="442"/>
        <v>57</v>
      </c>
      <c r="X126" s="43">
        <f t="shared" si="443"/>
        <v>62.2</v>
      </c>
      <c r="Y126" s="11">
        <f t="shared" si="444"/>
        <v>5130</v>
      </c>
      <c r="Z126" s="6">
        <f t="shared" si="445"/>
        <v>2.4798534798534804</v>
      </c>
      <c r="AA126" s="26">
        <f t="shared" si="446"/>
        <v>31.3</v>
      </c>
      <c r="AB126" s="11" t="e">
        <f>ROUND(AA126*#REF!,-1)</f>
        <v>#REF!</v>
      </c>
      <c r="AC126" s="7">
        <f t="shared" si="447"/>
        <v>0.91086691086691107</v>
      </c>
      <c r="AD126" s="27">
        <f t="shared" si="448"/>
        <v>23.5</v>
      </c>
      <c r="AE126" s="11" t="e">
        <f>ROUND(AD126*#REF!,-1)</f>
        <v>#REF!</v>
      </c>
      <c r="AF126" s="19">
        <f t="shared" si="449"/>
        <v>0.43467643467643474</v>
      </c>
      <c r="AG126" s="57"/>
      <c r="AH126" s="82" t="s">
        <v>54</v>
      </c>
      <c r="AI126" s="83">
        <f t="shared" si="450"/>
        <v>0</v>
      </c>
      <c r="AJ126" s="83" t="s">
        <v>54</v>
      </c>
      <c r="AK126" s="83">
        <f t="shared" si="451"/>
        <v>0</v>
      </c>
      <c r="AL126" s="83" t="s">
        <v>54</v>
      </c>
      <c r="AM126" s="83">
        <f t="shared" si="452"/>
        <v>0</v>
      </c>
      <c r="AN126" s="83" t="s">
        <v>54</v>
      </c>
      <c r="AO126" s="83">
        <f t="shared" si="453"/>
        <v>0</v>
      </c>
      <c r="AP126" s="89">
        <f t="shared" si="454"/>
        <v>0</v>
      </c>
      <c r="AQ126" s="86">
        <f t="shared" si="455"/>
        <v>0</v>
      </c>
      <c r="AR126" s="64" t="s">
        <v>54</v>
      </c>
      <c r="AS126" s="65">
        <v>0</v>
      </c>
      <c r="AT126" s="65" t="s">
        <v>54</v>
      </c>
      <c r="AU126" s="65">
        <v>0</v>
      </c>
      <c r="AV126" s="65" t="s">
        <v>54</v>
      </c>
      <c r="AW126" s="65">
        <v>0</v>
      </c>
      <c r="AX126" s="65" t="s">
        <v>54</v>
      </c>
      <c r="AY126" s="65">
        <v>0</v>
      </c>
      <c r="AZ126" s="61">
        <f t="shared" si="456"/>
        <v>0</v>
      </c>
      <c r="BA126" s="9">
        <f t="shared" si="457"/>
        <v>0</v>
      </c>
      <c r="BB126" s="9">
        <f t="shared" si="458"/>
        <v>0</v>
      </c>
      <c r="BC126" s="68" t="s">
        <v>54</v>
      </c>
      <c r="BD126" s="69">
        <v>0</v>
      </c>
      <c r="BE126" s="69" t="s">
        <v>54</v>
      </c>
      <c r="BF126" s="69">
        <v>0</v>
      </c>
      <c r="BG126" s="69" t="s">
        <v>54</v>
      </c>
      <c r="BH126" s="69">
        <v>0</v>
      </c>
      <c r="BI126" s="69" t="s">
        <v>54</v>
      </c>
      <c r="BJ126" s="69">
        <v>0</v>
      </c>
      <c r="BK126" s="61">
        <f t="shared" si="459"/>
        <v>0</v>
      </c>
      <c r="BL126" s="9">
        <f t="shared" si="460"/>
        <v>0</v>
      </c>
      <c r="BM126" s="9">
        <f t="shared" si="461"/>
        <v>0</v>
      </c>
      <c r="BN126" s="78" t="s">
        <v>54</v>
      </c>
      <c r="BO126" s="79">
        <v>0</v>
      </c>
      <c r="BP126" s="79" t="s">
        <v>54</v>
      </c>
      <c r="BQ126" s="79">
        <v>0</v>
      </c>
      <c r="BR126" s="79" t="s">
        <v>54</v>
      </c>
      <c r="BS126" s="79">
        <v>0</v>
      </c>
      <c r="BT126" s="79" t="s">
        <v>54</v>
      </c>
      <c r="BU126" s="79">
        <v>0</v>
      </c>
      <c r="BV126" s="61">
        <f t="shared" si="462"/>
        <v>0</v>
      </c>
      <c r="BW126" s="9">
        <f t="shared" si="463"/>
        <v>0</v>
      </c>
      <c r="BX126" s="9">
        <f t="shared" si="464"/>
        <v>0</v>
      </c>
      <c r="BY126" s="8">
        <v>0</v>
      </c>
      <c r="BZ126" s="9">
        <f t="shared" si="465"/>
        <v>0</v>
      </c>
      <c r="CA126" s="9">
        <f t="shared" si="466"/>
        <v>0</v>
      </c>
      <c r="CB126" s="8">
        <v>0</v>
      </c>
      <c r="CC126" s="9">
        <f t="shared" si="467"/>
        <v>0</v>
      </c>
      <c r="CD126" s="9">
        <f t="shared" si="468"/>
        <v>0</v>
      </c>
      <c r="CE126" s="10">
        <v>1</v>
      </c>
    </row>
    <row r="127" spans="1:83" s="10" customFormat="1" ht="58.5" customHeight="1">
      <c r="A127" s="10" t="s">
        <v>65</v>
      </c>
      <c r="B127" s="94"/>
      <c r="C127" s="129" t="s">
        <v>1711</v>
      </c>
      <c r="D127" s="20" t="s">
        <v>2185</v>
      </c>
      <c r="E127" s="95" t="s">
        <v>2224</v>
      </c>
      <c r="F127" s="20" t="s">
        <v>1670</v>
      </c>
      <c r="G127" s="96">
        <f t="shared" si="367"/>
        <v>10.99</v>
      </c>
      <c r="H127" s="97">
        <f>SUMIF(цены!A:A,C127,цены!B:B)</f>
        <v>16.899999999999999</v>
      </c>
      <c r="I127" s="113">
        <f>SUMIF(наличие!H:H,C127,наличие!D:D)</f>
        <v>0</v>
      </c>
      <c r="J127" s="32" t="s">
        <v>54</v>
      </c>
      <c r="K127" s="35">
        <v>0</v>
      </c>
      <c r="L127" s="32" t="s">
        <v>54</v>
      </c>
      <c r="M127" s="35">
        <v>0</v>
      </c>
      <c r="N127" s="32" t="s">
        <v>54</v>
      </c>
      <c r="O127" s="35">
        <v>0</v>
      </c>
      <c r="P127" s="32" t="s">
        <v>54</v>
      </c>
      <c r="Q127" s="35">
        <v>0</v>
      </c>
      <c r="R127" s="36">
        <f t="shared" si="438"/>
        <v>0</v>
      </c>
      <c r="S127" s="92">
        <f t="shared" si="439"/>
        <v>0</v>
      </c>
      <c r="T127" s="42">
        <f t="shared" si="318"/>
        <v>3.15</v>
      </c>
      <c r="U127" s="24">
        <f t="shared" si="440"/>
        <v>0</v>
      </c>
      <c r="V127" s="25">
        <f t="shared" si="441"/>
        <v>14.14</v>
      </c>
      <c r="W127" s="70">
        <f t="shared" si="442"/>
        <v>49</v>
      </c>
      <c r="X127" s="43">
        <f t="shared" si="443"/>
        <v>53.7</v>
      </c>
      <c r="Y127" s="11">
        <f t="shared" si="444"/>
        <v>4410</v>
      </c>
      <c r="Z127" s="6">
        <f t="shared" si="445"/>
        <v>2.4653465346534653</v>
      </c>
      <c r="AA127" s="26">
        <f t="shared" si="446"/>
        <v>26.9</v>
      </c>
      <c r="AB127" s="11" t="e">
        <f>ROUND(AA127*#REF!,-1)</f>
        <v>#REF!</v>
      </c>
      <c r="AC127" s="7">
        <f t="shared" si="447"/>
        <v>0.90240452616690225</v>
      </c>
      <c r="AD127" s="27">
        <f t="shared" si="448"/>
        <v>20.2</v>
      </c>
      <c r="AE127" s="11" t="e">
        <f>ROUND(AD127*#REF!,-1)</f>
        <v>#REF!</v>
      </c>
      <c r="AF127" s="19">
        <f t="shared" si="449"/>
        <v>0.42857142857142844</v>
      </c>
      <c r="AG127" s="57"/>
      <c r="AH127" s="82" t="s">
        <v>54</v>
      </c>
      <c r="AI127" s="83">
        <f t="shared" si="450"/>
        <v>0</v>
      </c>
      <c r="AJ127" s="83" t="s">
        <v>54</v>
      </c>
      <c r="AK127" s="83">
        <f t="shared" si="451"/>
        <v>0</v>
      </c>
      <c r="AL127" s="83" t="s">
        <v>54</v>
      </c>
      <c r="AM127" s="83">
        <f t="shared" si="452"/>
        <v>0</v>
      </c>
      <c r="AN127" s="83" t="s">
        <v>54</v>
      </c>
      <c r="AO127" s="83">
        <f t="shared" si="453"/>
        <v>0</v>
      </c>
      <c r="AP127" s="89">
        <f t="shared" si="454"/>
        <v>0</v>
      </c>
      <c r="AQ127" s="86">
        <f t="shared" si="455"/>
        <v>0</v>
      </c>
      <c r="AR127" s="64" t="s">
        <v>54</v>
      </c>
      <c r="AS127" s="65">
        <v>0</v>
      </c>
      <c r="AT127" s="65" t="s">
        <v>54</v>
      </c>
      <c r="AU127" s="65">
        <v>0</v>
      </c>
      <c r="AV127" s="65" t="s">
        <v>54</v>
      </c>
      <c r="AW127" s="65">
        <v>0</v>
      </c>
      <c r="AX127" s="65" t="s">
        <v>54</v>
      </c>
      <c r="AY127" s="65">
        <v>0</v>
      </c>
      <c r="AZ127" s="61">
        <f t="shared" si="456"/>
        <v>0</v>
      </c>
      <c r="BA127" s="9">
        <f t="shared" si="457"/>
        <v>0</v>
      </c>
      <c r="BB127" s="9">
        <f t="shared" si="458"/>
        <v>0</v>
      </c>
      <c r="BC127" s="68" t="s">
        <v>54</v>
      </c>
      <c r="BD127" s="69">
        <v>0</v>
      </c>
      <c r="BE127" s="69" t="s">
        <v>54</v>
      </c>
      <c r="BF127" s="69">
        <v>0</v>
      </c>
      <c r="BG127" s="69" t="s">
        <v>54</v>
      </c>
      <c r="BH127" s="69">
        <v>0</v>
      </c>
      <c r="BI127" s="69" t="s">
        <v>54</v>
      </c>
      <c r="BJ127" s="69">
        <v>0</v>
      </c>
      <c r="BK127" s="61">
        <f t="shared" si="459"/>
        <v>0</v>
      </c>
      <c r="BL127" s="9">
        <f t="shared" si="460"/>
        <v>0</v>
      </c>
      <c r="BM127" s="9">
        <f t="shared" si="461"/>
        <v>0</v>
      </c>
      <c r="BN127" s="78" t="s">
        <v>54</v>
      </c>
      <c r="BO127" s="79">
        <v>0</v>
      </c>
      <c r="BP127" s="79" t="s">
        <v>54</v>
      </c>
      <c r="BQ127" s="79">
        <v>0</v>
      </c>
      <c r="BR127" s="79" t="s">
        <v>54</v>
      </c>
      <c r="BS127" s="79">
        <v>0</v>
      </c>
      <c r="BT127" s="79" t="s">
        <v>54</v>
      </c>
      <c r="BU127" s="79">
        <v>0</v>
      </c>
      <c r="BV127" s="61">
        <f t="shared" si="462"/>
        <v>0</v>
      </c>
      <c r="BW127" s="9">
        <f t="shared" si="463"/>
        <v>0</v>
      </c>
      <c r="BX127" s="9">
        <f t="shared" si="464"/>
        <v>0</v>
      </c>
      <c r="BY127" s="8">
        <v>0</v>
      </c>
      <c r="BZ127" s="9">
        <f t="shared" si="465"/>
        <v>0</v>
      </c>
      <c r="CA127" s="9">
        <f t="shared" si="466"/>
        <v>0</v>
      </c>
      <c r="CB127" s="8">
        <v>0</v>
      </c>
      <c r="CC127" s="9">
        <f t="shared" si="467"/>
        <v>0</v>
      </c>
      <c r="CD127" s="9">
        <f t="shared" si="468"/>
        <v>0</v>
      </c>
      <c r="CE127" s="10">
        <v>1</v>
      </c>
    </row>
    <row r="128" spans="1:83" s="10" customFormat="1" ht="58.5" customHeight="1">
      <c r="A128" s="10" t="s">
        <v>65</v>
      </c>
      <c r="B128" s="94"/>
      <c r="C128" s="129" t="s">
        <v>1711</v>
      </c>
      <c r="D128" s="20" t="s">
        <v>2191</v>
      </c>
      <c r="E128" s="95" t="s">
        <v>2224</v>
      </c>
      <c r="F128" s="20" t="s">
        <v>1670</v>
      </c>
      <c r="G128" s="96">
        <f t="shared" si="367"/>
        <v>10.99</v>
      </c>
      <c r="H128" s="97">
        <f>SUMIF(цены!A:A,C128,цены!B:B)</f>
        <v>16.899999999999999</v>
      </c>
      <c r="I128" s="113">
        <f>SUMIF(наличие!H:H,C128,наличие!D:D)</f>
        <v>0</v>
      </c>
      <c r="J128" s="32" t="s">
        <v>54</v>
      </c>
      <c r="K128" s="35">
        <v>0</v>
      </c>
      <c r="L128" s="32" t="s">
        <v>54</v>
      </c>
      <c r="M128" s="35">
        <v>0</v>
      </c>
      <c r="N128" s="32" t="s">
        <v>54</v>
      </c>
      <c r="O128" s="35">
        <v>0</v>
      </c>
      <c r="P128" s="32" t="s">
        <v>54</v>
      </c>
      <c r="Q128" s="35">
        <v>0</v>
      </c>
      <c r="R128" s="36">
        <f t="shared" si="438"/>
        <v>0</v>
      </c>
      <c r="S128" s="92">
        <f t="shared" si="439"/>
        <v>0</v>
      </c>
      <c r="T128" s="42">
        <f t="shared" si="318"/>
        <v>3.15</v>
      </c>
      <c r="U128" s="24">
        <f t="shared" si="440"/>
        <v>0</v>
      </c>
      <c r="V128" s="25">
        <f t="shared" si="441"/>
        <v>14.14</v>
      </c>
      <c r="W128" s="70">
        <f t="shared" si="442"/>
        <v>49</v>
      </c>
      <c r="X128" s="43">
        <f t="shared" si="443"/>
        <v>53.7</v>
      </c>
      <c r="Y128" s="11">
        <f t="shared" si="444"/>
        <v>4410</v>
      </c>
      <c r="Z128" s="6">
        <f t="shared" si="445"/>
        <v>2.4653465346534653</v>
      </c>
      <c r="AA128" s="26">
        <f t="shared" si="446"/>
        <v>26.9</v>
      </c>
      <c r="AB128" s="11" t="e">
        <f>ROUND(AA128*#REF!,-1)</f>
        <v>#REF!</v>
      </c>
      <c r="AC128" s="7">
        <f t="shared" si="447"/>
        <v>0.90240452616690225</v>
      </c>
      <c r="AD128" s="27">
        <f t="shared" si="448"/>
        <v>20.2</v>
      </c>
      <c r="AE128" s="11" t="e">
        <f>ROUND(AD128*#REF!,-1)</f>
        <v>#REF!</v>
      </c>
      <c r="AF128" s="19">
        <f t="shared" si="449"/>
        <v>0.42857142857142844</v>
      </c>
      <c r="AG128" s="57"/>
      <c r="AH128" s="82" t="s">
        <v>54</v>
      </c>
      <c r="AI128" s="83">
        <f t="shared" si="450"/>
        <v>0</v>
      </c>
      <c r="AJ128" s="83" t="s">
        <v>54</v>
      </c>
      <c r="AK128" s="83">
        <f t="shared" si="451"/>
        <v>0</v>
      </c>
      <c r="AL128" s="83" t="s">
        <v>54</v>
      </c>
      <c r="AM128" s="83">
        <f t="shared" si="452"/>
        <v>0</v>
      </c>
      <c r="AN128" s="83" t="s">
        <v>54</v>
      </c>
      <c r="AO128" s="83">
        <f t="shared" si="453"/>
        <v>0</v>
      </c>
      <c r="AP128" s="89">
        <f t="shared" si="454"/>
        <v>0</v>
      </c>
      <c r="AQ128" s="86">
        <f t="shared" si="455"/>
        <v>0</v>
      </c>
      <c r="AR128" s="64" t="s">
        <v>54</v>
      </c>
      <c r="AS128" s="65">
        <v>0</v>
      </c>
      <c r="AT128" s="65" t="s">
        <v>54</v>
      </c>
      <c r="AU128" s="65">
        <v>0</v>
      </c>
      <c r="AV128" s="65" t="s">
        <v>54</v>
      </c>
      <c r="AW128" s="65">
        <v>0</v>
      </c>
      <c r="AX128" s="65" t="s">
        <v>54</v>
      </c>
      <c r="AY128" s="65">
        <v>0</v>
      </c>
      <c r="AZ128" s="61">
        <f t="shared" si="456"/>
        <v>0</v>
      </c>
      <c r="BA128" s="9">
        <f t="shared" si="457"/>
        <v>0</v>
      </c>
      <c r="BB128" s="9">
        <f t="shared" si="458"/>
        <v>0</v>
      </c>
      <c r="BC128" s="68" t="s">
        <v>54</v>
      </c>
      <c r="BD128" s="69">
        <v>0</v>
      </c>
      <c r="BE128" s="69" t="s">
        <v>54</v>
      </c>
      <c r="BF128" s="69">
        <v>0</v>
      </c>
      <c r="BG128" s="69" t="s">
        <v>54</v>
      </c>
      <c r="BH128" s="69">
        <v>0</v>
      </c>
      <c r="BI128" s="69" t="s">
        <v>54</v>
      </c>
      <c r="BJ128" s="69">
        <v>0</v>
      </c>
      <c r="BK128" s="61">
        <f t="shared" si="459"/>
        <v>0</v>
      </c>
      <c r="BL128" s="9">
        <f t="shared" si="460"/>
        <v>0</v>
      </c>
      <c r="BM128" s="9">
        <f t="shared" si="461"/>
        <v>0</v>
      </c>
      <c r="BN128" s="78" t="s">
        <v>54</v>
      </c>
      <c r="BO128" s="79">
        <v>0</v>
      </c>
      <c r="BP128" s="79" t="s">
        <v>54</v>
      </c>
      <c r="BQ128" s="79">
        <v>0</v>
      </c>
      <c r="BR128" s="79" t="s">
        <v>54</v>
      </c>
      <c r="BS128" s="79">
        <v>0</v>
      </c>
      <c r="BT128" s="79" t="s">
        <v>54</v>
      </c>
      <c r="BU128" s="79">
        <v>0</v>
      </c>
      <c r="BV128" s="61">
        <f t="shared" si="462"/>
        <v>0</v>
      </c>
      <c r="BW128" s="9">
        <f t="shared" si="463"/>
        <v>0</v>
      </c>
      <c r="BX128" s="9">
        <f t="shared" si="464"/>
        <v>0</v>
      </c>
      <c r="BY128" s="8">
        <v>0</v>
      </c>
      <c r="BZ128" s="9">
        <f t="shared" si="465"/>
        <v>0</v>
      </c>
      <c r="CA128" s="9">
        <f t="shared" si="466"/>
        <v>0</v>
      </c>
      <c r="CB128" s="8">
        <v>0</v>
      </c>
      <c r="CC128" s="9">
        <f t="shared" si="467"/>
        <v>0</v>
      </c>
      <c r="CD128" s="9">
        <f t="shared" si="468"/>
        <v>0</v>
      </c>
      <c r="CE128" s="10">
        <v>1</v>
      </c>
    </row>
    <row r="129" spans="1:83" s="10" customFormat="1" ht="58.5" customHeight="1">
      <c r="A129" s="10" t="s">
        <v>65</v>
      </c>
      <c r="B129" s="33"/>
      <c r="C129" s="130" t="s">
        <v>1711</v>
      </c>
      <c r="D129" s="20" t="s">
        <v>2202</v>
      </c>
      <c r="E129" s="95" t="s">
        <v>2224</v>
      </c>
      <c r="F129" s="20" t="s">
        <v>1670</v>
      </c>
      <c r="G129" s="96">
        <f t="shared" si="367"/>
        <v>10.99</v>
      </c>
      <c r="H129" s="110">
        <f>SUMIF(цены!A:A,C129,цены!B:B)</f>
        <v>16.899999999999999</v>
      </c>
      <c r="I129" s="113">
        <f>SUMIF(наличие!H:H,C129,наличие!D:D)</f>
        <v>0</v>
      </c>
      <c r="J129" s="32" t="s">
        <v>54</v>
      </c>
      <c r="K129" s="35">
        <v>0</v>
      </c>
      <c r="L129" s="32" t="s">
        <v>54</v>
      </c>
      <c r="M129" s="35">
        <v>0</v>
      </c>
      <c r="N129" s="32" t="s">
        <v>54</v>
      </c>
      <c r="O129" s="35">
        <v>0</v>
      </c>
      <c r="P129" s="32" t="s">
        <v>54</v>
      </c>
      <c r="Q129" s="35">
        <v>0</v>
      </c>
      <c r="R129" s="36">
        <f t="shared" si="438"/>
        <v>0</v>
      </c>
      <c r="S129" s="92">
        <f t="shared" si="439"/>
        <v>0</v>
      </c>
      <c r="T129" s="42">
        <f t="shared" si="318"/>
        <v>3.15</v>
      </c>
      <c r="U129" s="24">
        <f t="shared" si="440"/>
        <v>0</v>
      </c>
      <c r="V129" s="25">
        <f t="shared" si="441"/>
        <v>14.14</v>
      </c>
      <c r="W129" s="70">
        <f t="shared" si="442"/>
        <v>49</v>
      </c>
      <c r="X129" s="43">
        <f t="shared" si="443"/>
        <v>53.7</v>
      </c>
      <c r="Y129" s="11">
        <f t="shared" si="444"/>
        <v>4410</v>
      </c>
      <c r="Z129" s="6">
        <f t="shared" si="445"/>
        <v>2.4653465346534653</v>
      </c>
      <c r="AA129" s="26">
        <f t="shared" si="446"/>
        <v>26.9</v>
      </c>
      <c r="AB129" s="11" t="e">
        <f>ROUND(AA129*#REF!,-1)</f>
        <v>#REF!</v>
      </c>
      <c r="AC129" s="7">
        <f t="shared" si="447"/>
        <v>0.90240452616690225</v>
      </c>
      <c r="AD129" s="27">
        <f t="shared" si="448"/>
        <v>20.2</v>
      </c>
      <c r="AE129" s="11" t="e">
        <f>ROUND(AD129*#REF!,-1)</f>
        <v>#REF!</v>
      </c>
      <c r="AF129" s="19">
        <f t="shared" si="449"/>
        <v>0.42857142857142844</v>
      </c>
      <c r="AG129" s="57"/>
      <c r="AH129" s="82" t="s">
        <v>54</v>
      </c>
      <c r="AI129" s="83">
        <f t="shared" si="450"/>
        <v>0</v>
      </c>
      <c r="AJ129" s="83" t="s">
        <v>54</v>
      </c>
      <c r="AK129" s="83">
        <f t="shared" si="451"/>
        <v>0</v>
      </c>
      <c r="AL129" s="83" t="s">
        <v>54</v>
      </c>
      <c r="AM129" s="83">
        <f t="shared" si="452"/>
        <v>0</v>
      </c>
      <c r="AN129" s="83" t="s">
        <v>54</v>
      </c>
      <c r="AO129" s="83">
        <f t="shared" si="453"/>
        <v>0</v>
      </c>
      <c r="AP129" s="89">
        <f t="shared" si="454"/>
        <v>0</v>
      </c>
      <c r="AQ129" s="86">
        <f t="shared" si="455"/>
        <v>0</v>
      </c>
      <c r="AR129" s="64" t="s">
        <v>54</v>
      </c>
      <c r="AS129" s="65">
        <v>0</v>
      </c>
      <c r="AT129" s="65" t="s">
        <v>54</v>
      </c>
      <c r="AU129" s="65">
        <v>0</v>
      </c>
      <c r="AV129" s="65" t="s">
        <v>54</v>
      </c>
      <c r="AW129" s="65">
        <v>0</v>
      </c>
      <c r="AX129" s="65" t="s">
        <v>54</v>
      </c>
      <c r="AY129" s="65">
        <v>0</v>
      </c>
      <c r="AZ129" s="61">
        <f t="shared" si="456"/>
        <v>0</v>
      </c>
      <c r="BA129" s="9">
        <f t="shared" si="457"/>
        <v>0</v>
      </c>
      <c r="BB129" s="9">
        <f t="shared" si="458"/>
        <v>0</v>
      </c>
      <c r="BC129" s="68" t="s">
        <v>54</v>
      </c>
      <c r="BD129" s="69">
        <v>0</v>
      </c>
      <c r="BE129" s="69" t="s">
        <v>54</v>
      </c>
      <c r="BF129" s="69">
        <v>0</v>
      </c>
      <c r="BG129" s="69" t="s">
        <v>54</v>
      </c>
      <c r="BH129" s="69">
        <v>0</v>
      </c>
      <c r="BI129" s="69" t="s">
        <v>54</v>
      </c>
      <c r="BJ129" s="69">
        <v>0</v>
      </c>
      <c r="BK129" s="61">
        <f t="shared" si="459"/>
        <v>0</v>
      </c>
      <c r="BL129" s="9">
        <f t="shared" si="460"/>
        <v>0</v>
      </c>
      <c r="BM129" s="9">
        <f t="shared" si="461"/>
        <v>0</v>
      </c>
      <c r="BN129" s="78" t="s">
        <v>54</v>
      </c>
      <c r="BO129" s="79">
        <v>0</v>
      </c>
      <c r="BP129" s="79" t="s">
        <v>54</v>
      </c>
      <c r="BQ129" s="79">
        <v>0</v>
      </c>
      <c r="BR129" s="79" t="s">
        <v>54</v>
      </c>
      <c r="BS129" s="79">
        <v>0</v>
      </c>
      <c r="BT129" s="79" t="s">
        <v>54</v>
      </c>
      <c r="BU129" s="79">
        <v>0</v>
      </c>
      <c r="BV129" s="61">
        <f t="shared" si="462"/>
        <v>0</v>
      </c>
      <c r="BW129" s="9">
        <f t="shared" si="463"/>
        <v>0</v>
      </c>
      <c r="BX129" s="9">
        <f t="shared" si="464"/>
        <v>0</v>
      </c>
      <c r="BY129" s="8">
        <v>0</v>
      </c>
      <c r="BZ129" s="9">
        <f t="shared" si="465"/>
        <v>0</v>
      </c>
      <c r="CA129" s="9">
        <f t="shared" si="466"/>
        <v>0</v>
      </c>
      <c r="CB129" s="8">
        <v>0</v>
      </c>
      <c r="CC129" s="9">
        <f t="shared" si="467"/>
        <v>0</v>
      </c>
      <c r="CD129" s="9">
        <f t="shared" si="468"/>
        <v>0</v>
      </c>
      <c r="CE129" s="10">
        <v>1</v>
      </c>
    </row>
    <row r="130" spans="1:83" s="10" customFormat="1" ht="58.5" customHeight="1">
      <c r="A130" s="10" t="s">
        <v>65</v>
      </c>
      <c r="B130" s="33"/>
      <c r="C130" s="130" t="s">
        <v>2225</v>
      </c>
      <c r="D130" s="20" t="s">
        <v>2193</v>
      </c>
      <c r="E130" s="20" t="s">
        <v>1681</v>
      </c>
      <c r="F130" s="20" t="s">
        <v>1670</v>
      </c>
      <c r="G130" s="96">
        <f t="shared" si="367"/>
        <v>10.99</v>
      </c>
      <c r="H130" s="110">
        <f>SUMIF(цены!A:A,C130,цены!B:B)</f>
        <v>16.899999999999999</v>
      </c>
      <c r="I130" s="113">
        <f>SUMIF(наличие!H:H,C130,наличие!D:D)</f>
        <v>0</v>
      </c>
      <c r="J130" s="32" t="s">
        <v>54</v>
      </c>
      <c r="K130" s="35">
        <v>0</v>
      </c>
      <c r="L130" s="32" t="s">
        <v>54</v>
      </c>
      <c r="M130" s="35">
        <v>0</v>
      </c>
      <c r="N130" s="32" t="s">
        <v>54</v>
      </c>
      <c r="O130" s="35">
        <v>0</v>
      </c>
      <c r="P130" s="32" t="s">
        <v>54</v>
      </c>
      <c r="Q130" s="35">
        <v>0</v>
      </c>
      <c r="R130" s="36">
        <f t="shared" si="438"/>
        <v>0</v>
      </c>
      <c r="S130" s="92">
        <f t="shared" si="439"/>
        <v>0</v>
      </c>
      <c r="T130" s="42">
        <f t="shared" si="318"/>
        <v>3.15</v>
      </c>
      <c r="U130" s="24">
        <f t="shared" si="440"/>
        <v>0</v>
      </c>
      <c r="V130" s="25">
        <f t="shared" si="441"/>
        <v>14.14</v>
      </c>
      <c r="W130" s="70">
        <f t="shared" si="442"/>
        <v>49</v>
      </c>
      <c r="X130" s="43">
        <f t="shared" si="443"/>
        <v>53.7</v>
      </c>
      <c r="Y130" s="11">
        <f t="shared" si="444"/>
        <v>4410</v>
      </c>
      <c r="Z130" s="6">
        <f t="shared" si="445"/>
        <v>2.4653465346534653</v>
      </c>
      <c r="AA130" s="26">
        <f t="shared" si="446"/>
        <v>26.9</v>
      </c>
      <c r="AB130" s="11" t="e">
        <f>ROUND(AA130*#REF!,-1)</f>
        <v>#REF!</v>
      </c>
      <c r="AC130" s="7">
        <f t="shared" si="447"/>
        <v>0.90240452616690225</v>
      </c>
      <c r="AD130" s="27">
        <f t="shared" si="448"/>
        <v>20.2</v>
      </c>
      <c r="AE130" s="11" t="e">
        <f>ROUND(AD130*#REF!,-1)</f>
        <v>#REF!</v>
      </c>
      <c r="AF130" s="19">
        <f t="shared" si="449"/>
        <v>0.42857142857142844</v>
      </c>
      <c r="AG130" s="57"/>
      <c r="AH130" s="82" t="s">
        <v>54</v>
      </c>
      <c r="AI130" s="83">
        <f t="shared" si="450"/>
        <v>0</v>
      </c>
      <c r="AJ130" s="83" t="s">
        <v>54</v>
      </c>
      <c r="AK130" s="83">
        <f t="shared" si="451"/>
        <v>0</v>
      </c>
      <c r="AL130" s="83" t="s">
        <v>54</v>
      </c>
      <c r="AM130" s="83">
        <f t="shared" si="452"/>
        <v>0</v>
      </c>
      <c r="AN130" s="83" t="s">
        <v>54</v>
      </c>
      <c r="AO130" s="83">
        <f t="shared" si="453"/>
        <v>0</v>
      </c>
      <c r="AP130" s="89">
        <f t="shared" si="454"/>
        <v>0</v>
      </c>
      <c r="AQ130" s="86">
        <f t="shared" si="455"/>
        <v>0</v>
      </c>
      <c r="AR130" s="64" t="s">
        <v>54</v>
      </c>
      <c r="AS130" s="65">
        <v>0</v>
      </c>
      <c r="AT130" s="65" t="s">
        <v>54</v>
      </c>
      <c r="AU130" s="65">
        <v>0</v>
      </c>
      <c r="AV130" s="65" t="s">
        <v>54</v>
      </c>
      <c r="AW130" s="65">
        <v>0</v>
      </c>
      <c r="AX130" s="65" t="s">
        <v>54</v>
      </c>
      <c r="AY130" s="65">
        <v>0</v>
      </c>
      <c r="AZ130" s="61">
        <f t="shared" si="456"/>
        <v>0</v>
      </c>
      <c r="BA130" s="9">
        <f t="shared" si="457"/>
        <v>0</v>
      </c>
      <c r="BB130" s="9">
        <f t="shared" si="458"/>
        <v>0</v>
      </c>
      <c r="BC130" s="68" t="s">
        <v>54</v>
      </c>
      <c r="BD130" s="69">
        <v>0</v>
      </c>
      <c r="BE130" s="69" t="s">
        <v>54</v>
      </c>
      <c r="BF130" s="69">
        <v>0</v>
      </c>
      <c r="BG130" s="69" t="s">
        <v>54</v>
      </c>
      <c r="BH130" s="69">
        <v>0</v>
      </c>
      <c r="BI130" s="69" t="s">
        <v>54</v>
      </c>
      <c r="BJ130" s="69">
        <v>0</v>
      </c>
      <c r="BK130" s="61">
        <f t="shared" si="459"/>
        <v>0</v>
      </c>
      <c r="BL130" s="9">
        <f t="shared" si="460"/>
        <v>0</v>
      </c>
      <c r="BM130" s="9">
        <f t="shared" si="461"/>
        <v>0</v>
      </c>
      <c r="BN130" s="78" t="s">
        <v>54</v>
      </c>
      <c r="BO130" s="79">
        <v>0</v>
      </c>
      <c r="BP130" s="79" t="s">
        <v>54</v>
      </c>
      <c r="BQ130" s="79">
        <v>0</v>
      </c>
      <c r="BR130" s="79" t="s">
        <v>54</v>
      </c>
      <c r="BS130" s="79">
        <v>0</v>
      </c>
      <c r="BT130" s="79" t="s">
        <v>54</v>
      </c>
      <c r="BU130" s="79">
        <v>0</v>
      </c>
      <c r="BV130" s="61">
        <f t="shared" si="462"/>
        <v>0</v>
      </c>
      <c r="BW130" s="9">
        <f t="shared" si="463"/>
        <v>0</v>
      </c>
      <c r="BX130" s="9">
        <f t="shared" si="464"/>
        <v>0</v>
      </c>
      <c r="BY130" s="8">
        <v>0</v>
      </c>
      <c r="BZ130" s="9">
        <f t="shared" si="465"/>
        <v>0</v>
      </c>
      <c r="CA130" s="9">
        <f t="shared" si="466"/>
        <v>0</v>
      </c>
      <c r="CB130" s="8">
        <v>0</v>
      </c>
      <c r="CC130" s="9">
        <f t="shared" si="467"/>
        <v>0</v>
      </c>
      <c r="CD130" s="9">
        <f t="shared" si="468"/>
        <v>0</v>
      </c>
      <c r="CE130" s="10">
        <v>1</v>
      </c>
    </row>
    <row r="131" spans="1:83" s="10" customFormat="1" ht="58.5" customHeight="1">
      <c r="A131" s="10" t="s">
        <v>65</v>
      </c>
      <c r="B131" s="33"/>
      <c r="C131" s="130" t="s">
        <v>2225</v>
      </c>
      <c r="D131" s="20" t="s">
        <v>2185</v>
      </c>
      <c r="E131" s="20" t="s">
        <v>1681</v>
      </c>
      <c r="F131" s="20" t="s">
        <v>1670</v>
      </c>
      <c r="G131" s="96">
        <f t="shared" si="367"/>
        <v>10.99</v>
      </c>
      <c r="H131" s="110">
        <f>SUMIF(цены!A:A,C131,цены!B:B)</f>
        <v>16.899999999999999</v>
      </c>
      <c r="I131" s="113">
        <f>SUMIF(наличие!H:H,C131,наличие!D:D)</f>
        <v>0</v>
      </c>
      <c r="J131" s="32" t="s">
        <v>54</v>
      </c>
      <c r="K131" s="35">
        <v>0</v>
      </c>
      <c r="L131" s="32" t="s">
        <v>54</v>
      </c>
      <c r="M131" s="35">
        <v>0</v>
      </c>
      <c r="N131" s="32" t="s">
        <v>54</v>
      </c>
      <c r="O131" s="35">
        <v>0</v>
      </c>
      <c r="P131" s="32" t="s">
        <v>54</v>
      </c>
      <c r="Q131" s="35">
        <v>0</v>
      </c>
      <c r="R131" s="36">
        <f t="shared" si="438"/>
        <v>0</v>
      </c>
      <c r="S131" s="92">
        <f t="shared" si="439"/>
        <v>0</v>
      </c>
      <c r="T131" s="42">
        <f t="shared" si="318"/>
        <v>3.15</v>
      </c>
      <c r="U131" s="24">
        <f t="shared" si="440"/>
        <v>0</v>
      </c>
      <c r="V131" s="25">
        <f t="shared" si="441"/>
        <v>14.14</v>
      </c>
      <c r="W131" s="70">
        <f t="shared" si="442"/>
        <v>49</v>
      </c>
      <c r="X131" s="43">
        <f t="shared" si="443"/>
        <v>53.7</v>
      </c>
      <c r="Y131" s="11">
        <f t="shared" si="444"/>
        <v>4410</v>
      </c>
      <c r="Z131" s="6">
        <f t="shared" si="445"/>
        <v>2.4653465346534653</v>
      </c>
      <c r="AA131" s="26">
        <f t="shared" si="446"/>
        <v>26.9</v>
      </c>
      <c r="AB131" s="11" t="e">
        <f>ROUND(AA131*#REF!,-1)</f>
        <v>#REF!</v>
      </c>
      <c r="AC131" s="7">
        <f t="shared" si="447"/>
        <v>0.90240452616690225</v>
      </c>
      <c r="AD131" s="27">
        <f t="shared" si="448"/>
        <v>20.2</v>
      </c>
      <c r="AE131" s="11" t="e">
        <f>ROUND(AD131*#REF!,-1)</f>
        <v>#REF!</v>
      </c>
      <c r="AF131" s="19">
        <f t="shared" si="449"/>
        <v>0.42857142857142844</v>
      </c>
      <c r="AG131" s="57"/>
      <c r="AH131" s="82" t="s">
        <v>54</v>
      </c>
      <c r="AI131" s="83">
        <f t="shared" si="450"/>
        <v>0</v>
      </c>
      <c r="AJ131" s="83" t="s">
        <v>54</v>
      </c>
      <c r="AK131" s="83">
        <f t="shared" si="451"/>
        <v>0</v>
      </c>
      <c r="AL131" s="83" t="s">
        <v>54</v>
      </c>
      <c r="AM131" s="83">
        <f t="shared" si="452"/>
        <v>0</v>
      </c>
      <c r="AN131" s="83" t="s">
        <v>54</v>
      </c>
      <c r="AO131" s="83">
        <f t="shared" si="453"/>
        <v>0</v>
      </c>
      <c r="AP131" s="89">
        <f t="shared" si="454"/>
        <v>0</v>
      </c>
      <c r="AQ131" s="86">
        <f t="shared" si="455"/>
        <v>0</v>
      </c>
      <c r="AR131" s="64" t="s">
        <v>54</v>
      </c>
      <c r="AS131" s="65">
        <v>0</v>
      </c>
      <c r="AT131" s="65" t="s">
        <v>54</v>
      </c>
      <c r="AU131" s="65">
        <v>0</v>
      </c>
      <c r="AV131" s="65" t="s">
        <v>54</v>
      </c>
      <c r="AW131" s="65">
        <v>0</v>
      </c>
      <c r="AX131" s="65" t="s">
        <v>54</v>
      </c>
      <c r="AY131" s="65">
        <v>0</v>
      </c>
      <c r="AZ131" s="61">
        <f t="shared" si="456"/>
        <v>0</v>
      </c>
      <c r="BA131" s="9">
        <f t="shared" si="457"/>
        <v>0</v>
      </c>
      <c r="BB131" s="9">
        <f t="shared" si="458"/>
        <v>0</v>
      </c>
      <c r="BC131" s="68" t="s">
        <v>54</v>
      </c>
      <c r="BD131" s="69">
        <v>0</v>
      </c>
      <c r="BE131" s="69" t="s">
        <v>54</v>
      </c>
      <c r="BF131" s="69">
        <v>0</v>
      </c>
      <c r="BG131" s="69" t="s">
        <v>54</v>
      </c>
      <c r="BH131" s="69">
        <v>0</v>
      </c>
      <c r="BI131" s="69" t="s">
        <v>54</v>
      </c>
      <c r="BJ131" s="69">
        <v>0</v>
      </c>
      <c r="BK131" s="61">
        <f t="shared" si="459"/>
        <v>0</v>
      </c>
      <c r="BL131" s="9">
        <f t="shared" si="460"/>
        <v>0</v>
      </c>
      <c r="BM131" s="9">
        <f t="shared" si="461"/>
        <v>0</v>
      </c>
      <c r="BN131" s="78" t="s">
        <v>54</v>
      </c>
      <c r="BO131" s="79">
        <v>0</v>
      </c>
      <c r="BP131" s="79" t="s">
        <v>54</v>
      </c>
      <c r="BQ131" s="79">
        <v>0</v>
      </c>
      <c r="BR131" s="79" t="s">
        <v>54</v>
      </c>
      <c r="BS131" s="79">
        <v>0</v>
      </c>
      <c r="BT131" s="79" t="s">
        <v>54</v>
      </c>
      <c r="BU131" s="79">
        <v>0</v>
      </c>
      <c r="BV131" s="61">
        <f t="shared" si="462"/>
        <v>0</v>
      </c>
      <c r="BW131" s="9">
        <f t="shared" si="463"/>
        <v>0</v>
      </c>
      <c r="BX131" s="9">
        <f t="shared" si="464"/>
        <v>0</v>
      </c>
      <c r="BY131" s="8">
        <v>0</v>
      </c>
      <c r="BZ131" s="9">
        <f t="shared" si="465"/>
        <v>0</v>
      </c>
      <c r="CA131" s="9">
        <f t="shared" si="466"/>
        <v>0</v>
      </c>
      <c r="CB131" s="8">
        <v>0</v>
      </c>
      <c r="CC131" s="9">
        <f t="shared" si="467"/>
        <v>0</v>
      </c>
      <c r="CD131" s="9">
        <f t="shared" si="468"/>
        <v>0</v>
      </c>
      <c r="CE131" s="10">
        <v>1</v>
      </c>
    </row>
    <row r="132" spans="1:83" s="10" customFormat="1" ht="58.5" customHeight="1">
      <c r="A132" s="10" t="s">
        <v>240</v>
      </c>
      <c r="B132" s="33"/>
      <c r="C132" s="130" t="s">
        <v>1689</v>
      </c>
      <c r="D132" s="20" t="s">
        <v>2193</v>
      </c>
      <c r="E132" s="20" t="s">
        <v>2254</v>
      </c>
      <c r="F132" s="20" t="s">
        <v>1670</v>
      </c>
      <c r="G132" s="96">
        <f t="shared" ref="G132:G138" si="469">ROUND(H132*0.65,2)</f>
        <v>9.0399999999999991</v>
      </c>
      <c r="H132" s="110">
        <f>SUMIF(цены!A:A,C132,цены!B:B)</f>
        <v>13.9</v>
      </c>
      <c r="I132" s="113">
        <f>SUMIF(наличие!H:H,C132,наличие!D:D)</f>
        <v>23</v>
      </c>
      <c r="J132" s="32" t="s">
        <v>54</v>
      </c>
      <c r="K132" s="35">
        <v>0</v>
      </c>
      <c r="L132" s="32" t="s">
        <v>54</v>
      </c>
      <c r="M132" s="35">
        <v>0</v>
      </c>
      <c r="N132" s="32" t="s">
        <v>54</v>
      </c>
      <c r="O132" s="35">
        <v>0</v>
      </c>
      <c r="P132" s="32" t="s">
        <v>54</v>
      </c>
      <c r="Q132" s="35">
        <v>0</v>
      </c>
      <c r="R132" s="36">
        <f t="shared" si="438"/>
        <v>0</v>
      </c>
      <c r="S132" s="92">
        <f t="shared" si="439"/>
        <v>0</v>
      </c>
      <c r="T132" s="42">
        <f t="shared" ref="T132:T195" si="470">1.5+ROUND(G132*0.3,2)/2</f>
        <v>2.855</v>
      </c>
      <c r="U132" s="24">
        <f t="shared" si="440"/>
        <v>0</v>
      </c>
      <c r="V132" s="25">
        <f t="shared" si="441"/>
        <v>11.895</v>
      </c>
      <c r="W132" s="70">
        <f t="shared" si="442"/>
        <v>42</v>
      </c>
      <c r="X132" s="43">
        <f t="shared" si="443"/>
        <v>45.2</v>
      </c>
      <c r="Y132" s="11">
        <f t="shared" si="444"/>
        <v>3780</v>
      </c>
      <c r="Z132" s="6">
        <f t="shared" si="445"/>
        <v>2.5308953341740228</v>
      </c>
      <c r="AA132" s="26">
        <f t="shared" si="446"/>
        <v>23.1</v>
      </c>
      <c r="AB132" s="11" t="e">
        <f>ROUND(AA132*#REF!,-1)</f>
        <v>#REF!</v>
      </c>
      <c r="AC132" s="7">
        <f t="shared" si="447"/>
        <v>0.94199243379571262</v>
      </c>
      <c r="AD132" s="27">
        <f t="shared" si="448"/>
        <v>17.3</v>
      </c>
      <c r="AE132" s="11" t="e">
        <f>ROUND(AD132*#REF!,-1)</f>
        <v>#REF!</v>
      </c>
      <c r="AF132" s="19">
        <f t="shared" si="449"/>
        <v>0.45439260193358566</v>
      </c>
      <c r="AG132" s="57"/>
      <c r="AH132" s="82" t="s">
        <v>54</v>
      </c>
      <c r="AI132" s="83">
        <f t="shared" si="450"/>
        <v>0</v>
      </c>
      <c r="AJ132" s="83" t="s">
        <v>54</v>
      </c>
      <c r="AK132" s="83">
        <f t="shared" si="451"/>
        <v>0</v>
      </c>
      <c r="AL132" s="83" t="s">
        <v>54</v>
      </c>
      <c r="AM132" s="83">
        <f t="shared" si="452"/>
        <v>0</v>
      </c>
      <c r="AN132" s="83" t="s">
        <v>54</v>
      </c>
      <c r="AO132" s="83">
        <f t="shared" si="453"/>
        <v>0</v>
      </c>
      <c r="AP132" s="89">
        <f t="shared" si="454"/>
        <v>0</v>
      </c>
      <c r="AQ132" s="86">
        <f t="shared" si="455"/>
        <v>0</v>
      </c>
      <c r="AR132" s="64" t="s">
        <v>54</v>
      </c>
      <c r="AS132" s="65">
        <v>0</v>
      </c>
      <c r="AT132" s="65" t="s">
        <v>54</v>
      </c>
      <c r="AU132" s="65">
        <v>0</v>
      </c>
      <c r="AV132" s="65" t="s">
        <v>54</v>
      </c>
      <c r="AW132" s="65">
        <v>0</v>
      </c>
      <c r="AX132" s="65" t="s">
        <v>54</v>
      </c>
      <c r="AY132" s="65">
        <v>0</v>
      </c>
      <c r="AZ132" s="61">
        <f t="shared" si="456"/>
        <v>0</v>
      </c>
      <c r="BA132" s="9">
        <f t="shared" si="457"/>
        <v>0</v>
      </c>
      <c r="BB132" s="9">
        <f t="shared" si="458"/>
        <v>0</v>
      </c>
      <c r="BC132" s="68" t="s">
        <v>54</v>
      </c>
      <c r="BD132" s="69">
        <v>0</v>
      </c>
      <c r="BE132" s="69" t="s">
        <v>54</v>
      </c>
      <c r="BF132" s="69">
        <v>0</v>
      </c>
      <c r="BG132" s="69" t="s">
        <v>54</v>
      </c>
      <c r="BH132" s="69">
        <v>0</v>
      </c>
      <c r="BI132" s="69" t="s">
        <v>54</v>
      </c>
      <c r="BJ132" s="69">
        <v>0</v>
      </c>
      <c r="BK132" s="61">
        <f t="shared" si="459"/>
        <v>0</v>
      </c>
      <c r="BL132" s="9">
        <f t="shared" si="460"/>
        <v>0</v>
      </c>
      <c r="BM132" s="9">
        <f t="shared" si="461"/>
        <v>0</v>
      </c>
      <c r="BN132" s="78" t="s">
        <v>54</v>
      </c>
      <c r="BO132" s="79">
        <v>0</v>
      </c>
      <c r="BP132" s="79" t="s">
        <v>54</v>
      </c>
      <c r="BQ132" s="79">
        <v>0</v>
      </c>
      <c r="BR132" s="79" t="s">
        <v>54</v>
      </c>
      <c r="BS132" s="79">
        <v>0</v>
      </c>
      <c r="BT132" s="79" t="s">
        <v>54</v>
      </c>
      <c r="BU132" s="79">
        <v>0</v>
      </c>
      <c r="BV132" s="61">
        <f t="shared" si="462"/>
        <v>0</v>
      </c>
      <c r="BW132" s="9">
        <f t="shared" si="463"/>
        <v>0</v>
      </c>
      <c r="BX132" s="9">
        <f t="shared" si="464"/>
        <v>0</v>
      </c>
      <c r="BY132" s="8">
        <v>0</v>
      </c>
      <c r="BZ132" s="9">
        <f t="shared" si="465"/>
        <v>0</v>
      </c>
      <c r="CA132" s="9">
        <f t="shared" si="466"/>
        <v>0</v>
      </c>
      <c r="CB132" s="8">
        <v>0</v>
      </c>
      <c r="CC132" s="9">
        <f t="shared" si="467"/>
        <v>0</v>
      </c>
      <c r="CD132" s="9">
        <f t="shared" si="468"/>
        <v>0</v>
      </c>
      <c r="CE132" s="10">
        <v>1</v>
      </c>
    </row>
    <row r="133" spans="1:83" s="10" customFormat="1" ht="58.5" customHeight="1">
      <c r="A133" s="10" t="s">
        <v>240</v>
      </c>
      <c r="B133" s="33"/>
      <c r="C133" s="130" t="s">
        <v>1689</v>
      </c>
      <c r="D133" s="20" t="s">
        <v>2192</v>
      </c>
      <c r="E133" s="20" t="s">
        <v>2254</v>
      </c>
      <c r="F133" s="20" t="s">
        <v>1670</v>
      </c>
      <c r="G133" s="96">
        <f t="shared" si="469"/>
        <v>9.0399999999999991</v>
      </c>
      <c r="H133" s="110">
        <f>SUMIF(цены!A:A,C133,цены!B:B)</f>
        <v>13.9</v>
      </c>
      <c r="I133" s="113">
        <f>SUMIF(наличие!H:H,C133,наличие!D:D)</f>
        <v>23</v>
      </c>
      <c r="J133" s="32" t="s">
        <v>54</v>
      </c>
      <c r="K133" s="35">
        <v>0</v>
      </c>
      <c r="L133" s="32" t="s">
        <v>54</v>
      </c>
      <c r="M133" s="35">
        <v>0</v>
      </c>
      <c r="N133" s="32" t="s">
        <v>54</v>
      </c>
      <c r="O133" s="35">
        <v>0</v>
      </c>
      <c r="P133" s="32" t="s">
        <v>54</v>
      </c>
      <c r="Q133" s="35">
        <v>0</v>
      </c>
      <c r="R133" s="36">
        <f t="shared" si="438"/>
        <v>0</v>
      </c>
      <c r="S133" s="92">
        <f t="shared" si="439"/>
        <v>0</v>
      </c>
      <c r="T133" s="42">
        <f t="shared" si="470"/>
        <v>2.855</v>
      </c>
      <c r="U133" s="24">
        <f t="shared" si="440"/>
        <v>0</v>
      </c>
      <c r="V133" s="25">
        <f t="shared" si="441"/>
        <v>11.895</v>
      </c>
      <c r="W133" s="70">
        <f t="shared" si="442"/>
        <v>42</v>
      </c>
      <c r="X133" s="43">
        <f t="shared" si="443"/>
        <v>45.2</v>
      </c>
      <c r="Y133" s="11">
        <f t="shared" si="444"/>
        <v>3780</v>
      </c>
      <c r="Z133" s="6">
        <f t="shared" si="445"/>
        <v>2.5308953341740228</v>
      </c>
      <c r="AA133" s="26">
        <f t="shared" si="446"/>
        <v>23.1</v>
      </c>
      <c r="AB133" s="11" t="e">
        <f>ROUND(AA133*#REF!,-1)</f>
        <v>#REF!</v>
      </c>
      <c r="AC133" s="7">
        <f t="shared" si="447"/>
        <v>0.94199243379571262</v>
      </c>
      <c r="AD133" s="27">
        <f t="shared" si="448"/>
        <v>17.3</v>
      </c>
      <c r="AE133" s="11" t="e">
        <f>ROUND(AD133*#REF!,-1)</f>
        <v>#REF!</v>
      </c>
      <c r="AF133" s="19">
        <f t="shared" si="449"/>
        <v>0.45439260193358566</v>
      </c>
      <c r="AG133" s="57"/>
      <c r="AH133" s="82" t="s">
        <v>54</v>
      </c>
      <c r="AI133" s="83">
        <f t="shared" si="450"/>
        <v>0</v>
      </c>
      <c r="AJ133" s="83" t="s">
        <v>54</v>
      </c>
      <c r="AK133" s="83">
        <f t="shared" si="451"/>
        <v>0</v>
      </c>
      <c r="AL133" s="83" t="s">
        <v>54</v>
      </c>
      <c r="AM133" s="83">
        <f t="shared" si="452"/>
        <v>0</v>
      </c>
      <c r="AN133" s="83" t="s">
        <v>54</v>
      </c>
      <c r="AO133" s="83">
        <f t="shared" si="453"/>
        <v>0</v>
      </c>
      <c r="AP133" s="89">
        <f t="shared" si="454"/>
        <v>0</v>
      </c>
      <c r="AQ133" s="86">
        <f t="shared" si="455"/>
        <v>0</v>
      </c>
      <c r="AR133" s="64" t="s">
        <v>54</v>
      </c>
      <c r="AS133" s="65">
        <v>0</v>
      </c>
      <c r="AT133" s="65" t="s">
        <v>54</v>
      </c>
      <c r="AU133" s="65">
        <v>0</v>
      </c>
      <c r="AV133" s="65" t="s">
        <v>54</v>
      </c>
      <c r="AW133" s="65">
        <v>0</v>
      </c>
      <c r="AX133" s="65" t="s">
        <v>54</v>
      </c>
      <c r="AY133" s="65">
        <v>0</v>
      </c>
      <c r="AZ133" s="61">
        <f t="shared" si="456"/>
        <v>0</v>
      </c>
      <c r="BA133" s="9">
        <f t="shared" si="457"/>
        <v>0</v>
      </c>
      <c r="BB133" s="9">
        <f t="shared" si="458"/>
        <v>0</v>
      </c>
      <c r="BC133" s="68" t="s">
        <v>54</v>
      </c>
      <c r="BD133" s="69">
        <v>0</v>
      </c>
      <c r="BE133" s="69" t="s">
        <v>54</v>
      </c>
      <c r="BF133" s="69">
        <v>0</v>
      </c>
      <c r="BG133" s="69" t="s">
        <v>54</v>
      </c>
      <c r="BH133" s="69">
        <v>0</v>
      </c>
      <c r="BI133" s="69" t="s">
        <v>54</v>
      </c>
      <c r="BJ133" s="69">
        <v>0</v>
      </c>
      <c r="BK133" s="61">
        <f t="shared" si="459"/>
        <v>0</v>
      </c>
      <c r="BL133" s="9">
        <f t="shared" si="460"/>
        <v>0</v>
      </c>
      <c r="BM133" s="9">
        <f t="shared" si="461"/>
        <v>0</v>
      </c>
      <c r="BN133" s="78" t="s">
        <v>54</v>
      </c>
      <c r="BO133" s="79">
        <v>0</v>
      </c>
      <c r="BP133" s="79" t="s">
        <v>54</v>
      </c>
      <c r="BQ133" s="79">
        <v>0</v>
      </c>
      <c r="BR133" s="79" t="s">
        <v>54</v>
      </c>
      <c r="BS133" s="79">
        <v>0</v>
      </c>
      <c r="BT133" s="79" t="s">
        <v>54</v>
      </c>
      <c r="BU133" s="79">
        <v>0</v>
      </c>
      <c r="BV133" s="61">
        <f t="shared" si="462"/>
        <v>0</v>
      </c>
      <c r="BW133" s="9">
        <f t="shared" si="463"/>
        <v>0</v>
      </c>
      <c r="BX133" s="9">
        <f t="shared" si="464"/>
        <v>0</v>
      </c>
      <c r="BY133" s="8">
        <v>0</v>
      </c>
      <c r="BZ133" s="9">
        <f t="shared" si="465"/>
        <v>0</v>
      </c>
      <c r="CA133" s="9">
        <f t="shared" si="466"/>
        <v>0</v>
      </c>
      <c r="CB133" s="8">
        <v>0</v>
      </c>
      <c r="CC133" s="9">
        <f t="shared" si="467"/>
        <v>0</v>
      </c>
      <c r="CD133" s="9">
        <f t="shared" si="468"/>
        <v>0</v>
      </c>
      <c r="CE133" s="10">
        <v>1</v>
      </c>
    </row>
    <row r="134" spans="1:83" s="10" customFormat="1" ht="58.5" customHeight="1">
      <c r="A134" s="10" t="s">
        <v>240</v>
      </c>
      <c r="B134" s="33"/>
      <c r="C134" s="130" t="s">
        <v>460</v>
      </c>
      <c r="D134" s="20" t="s">
        <v>2193</v>
      </c>
      <c r="E134" s="20" t="s">
        <v>2254</v>
      </c>
      <c r="F134" s="20" t="s">
        <v>1670</v>
      </c>
      <c r="G134" s="96">
        <f t="shared" si="469"/>
        <v>7.74</v>
      </c>
      <c r="H134" s="110">
        <f>SUMIF(цены!A:A,C134,цены!B:B)</f>
        <v>11.9</v>
      </c>
      <c r="I134" s="113">
        <f>SUMIF(наличие!H:H,C134,наличие!D:D)</f>
        <v>25</v>
      </c>
      <c r="J134" s="32" t="s">
        <v>54</v>
      </c>
      <c r="K134" s="35">
        <v>0</v>
      </c>
      <c r="L134" s="32" t="s">
        <v>54</v>
      </c>
      <c r="M134" s="35">
        <v>0</v>
      </c>
      <c r="N134" s="32" t="s">
        <v>54</v>
      </c>
      <c r="O134" s="35">
        <v>0</v>
      </c>
      <c r="P134" s="32" t="s">
        <v>54</v>
      </c>
      <c r="Q134" s="35">
        <v>0</v>
      </c>
      <c r="R134" s="36">
        <f t="shared" si="438"/>
        <v>0</v>
      </c>
      <c r="S134" s="92">
        <f t="shared" si="439"/>
        <v>0</v>
      </c>
      <c r="T134" s="42">
        <f t="shared" si="470"/>
        <v>2.66</v>
      </c>
      <c r="U134" s="24">
        <f t="shared" si="440"/>
        <v>0</v>
      </c>
      <c r="V134" s="25">
        <f t="shared" si="441"/>
        <v>10.4</v>
      </c>
      <c r="W134" s="70">
        <f t="shared" si="442"/>
        <v>36</v>
      </c>
      <c r="X134" s="43">
        <f t="shared" si="443"/>
        <v>39.5</v>
      </c>
      <c r="Y134" s="11">
        <f t="shared" si="444"/>
        <v>3240</v>
      </c>
      <c r="Z134" s="6">
        <f t="shared" si="445"/>
        <v>2.4615384615384617</v>
      </c>
      <c r="AA134" s="26">
        <f t="shared" si="446"/>
        <v>19.8</v>
      </c>
      <c r="AB134" s="11" t="e">
        <f>ROUND(AA134*#REF!,-1)</f>
        <v>#REF!</v>
      </c>
      <c r="AC134" s="7">
        <f t="shared" si="447"/>
        <v>0.90384615384615385</v>
      </c>
      <c r="AD134" s="27">
        <f t="shared" si="448"/>
        <v>14.9</v>
      </c>
      <c r="AE134" s="11" t="e">
        <f>ROUND(AD134*#REF!,-1)</f>
        <v>#REF!</v>
      </c>
      <c r="AF134" s="19">
        <f t="shared" si="449"/>
        <v>0.43269230769230765</v>
      </c>
      <c r="AG134" s="57"/>
      <c r="AH134" s="82" t="s">
        <v>54</v>
      </c>
      <c r="AI134" s="83">
        <f t="shared" si="450"/>
        <v>0</v>
      </c>
      <c r="AJ134" s="83" t="s">
        <v>54</v>
      </c>
      <c r="AK134" s="83">
        <f t="shared" si="451"/>
        <v>0</v>
      </c>
      <c r="AL134" s="83" t="s">
        <v>54</v>
      </c>
      <c r="AM134" s="83">
        <f t="shared" si="452"/>
        <v>0</v>
      </c>
      <c r="AN134" s="83" t="s">
        <v>54</v>
      </c>
      <c r="AO134" s="83">
        <f t="shared" si="453"/>
        <v>0</v>
      </c>
      <c r="AP134" s="89">
        <f t="shared" si="454"/>
        <v>0</v>
      </c>
      <c r="AQ134" s="86">
        <f t="shared" si="455"/>
        <v>0</v>
      </c>
      <c r="AR134" s="64" t="s">
        <v>54</v>
      </c>
      <c r="AS134" s="65">
        <v>0</v>
      </c>
      <c r="AT134" s="65" t="s">
        <v>54</v>
      </c>
      <c r="AU134" s="65">
        <v>0</v>
      </c>
      <c r="AV134" s="65" t="s">
        <v>54</v>
      </c>
      <c r="AW134" s="65">
        <v>0</v>
      </c>
      <c r="AX134" s="65" t="s">
        <v>54</v>
      </c>
      <c r="AY134" s="65">
        <v>0</v>
      </c>
      <c r="AZ134" s="61">
        <f t="shared" si="456"/>
        <v>0</v>
      </c>
      <c r="BA134" s="9">
        <f t="shared" si="457"/>
        <v>0</v>
      </c>
      <c r="BB134" s="9">
        <f t="shared" si="458"/>
        <v>0</v>
      </c>
      <c r="BC134" s="68" t="s">
        <v>54</v>
      </c>
      <c r="BD134" s="69">
        <v>0</v>
      </c>
      <c r="BE134" s="69" t="s">
        <v>54</v>
      </c>
      <c r="BF134" s="69">
        <v>0</v>
      </c>
      <c r="BG134" s="69" t="s">
        <v>54</v>
      </c>
      <c r="BH134" s="69">
        <v>0</v>
      </c>
      <c r="BI134" s="69" t="s">
        <v>54</v>
      </c>
      <c r="BJ134" s="69">
        <v>0</v>
      </c>
      <c r="BK134" s="61">
        <f t="shared" si="459"/>
        <v>0</v>
      </c>
      <c r="BL134" s="9">
        <f t="shared" si="460"/>
        <v>0</v>
      </c>
      <c r="BM134" s="9">
        <f t="shared" si="461"/>
        <v>0</v>
      </c>
      <c r="BN134" s="78" t="s">
        <v>54</v>
      </c>
      <c r="BO134" s="79">
        <v>0</v>
      </c>
      <c r="BP134" s="79" t="s">
        <v>54</v>
      </c>
      <c r="BQ134" s="79">
        <v>0</v>
      </c>
      <c r="BR134" s="79" t="s">
        <v>54</v>
      </c>
      <c r="BS134" s="79">
        <v>0</v>
      </c>
      <c r="BT134" s="79" t="s">
        <v>54</v>
      </c>
      <c r="BU134" s="79">
        <v>0</v>
      </c>
      <c r="BV134" s="61">
        <f t="shared" si="462"/>
        <v>0</v>
      </c>
      <c r="BW134" s="9">
        <f t="shared" si="463"/>
        <v>0</v>
      </c>
      <c r="BX134" s="9">
        <f t="shared" si="464"/>
        <v>0</v>
      </c>
      <c r="BY134" s="8">
        <v>0</v>
      </c>
      <c r="BZ134" s="9">
        <f t="shared" si="465"/>
        <v>0</v>
      </c>
      <c r="CA134" s="9">
        <f t="shared" si="466"/>
        <v>0</v>
      </c>
      <c r="CB134" s="8">
        <v>0</v>
      </c>
      <c r="CC134" s="9">
        <f t="shared" si="467"/>
        <v>0</v>
      </c>
      <c r="CD134" s="9">
        <f t="shared" si="468"/>
        <v>0</v>
      </c>
      <c r="CE134" s="10">
        <v>1</v>
      </c>
    </row>
    <row r="135" spans="1:83" s="10" customFormat="1" ht="58.5" customHeight="1">
      <c r="A135" s="10" t="s">
        <v>240</v>
      </c>
      <c r="B135" s="33"/>
      <c r="C135" s="130" t="s">
        <v>460</v>
      </c>
      <c r="D135" s="20" t="s">
        <v>2192</v>
      </c>
      <c r="E135" s="20" t="s">
        <v>2254</v>
      </c>
      <c r="F135" s="20" t="s">
        <v>1670</v>
      </c>
      <c r="G135" s="96">
        <f t="shared" si="469"/>
        <v>7.74</v>
      </c>
      <c r="H135" s="110">
        <f>SUMIF(цены!A:A,C135,цены!B:B)</f>
        <v>11.9</v>
      </c>
      <c r="I135" s="113">
        <f>SUMIF(наличие!H:H,C135,наличие!D:D)</f>
        <v>25</v>
      </c>
      <c r="J135" s="32" t="s">
        <v>54</v>
      </c>
      <c r="K135" s="35">
        <v>0</v>
      </c>
      <c r="L135" s="32" t="s">
        <v>54</v>
      </c>
      <c r="M135" s="35">
        <v>0</v>
      </c>
      <c r="N135" s="32" t="s">
        <v>54</v>
      </c>
      <c r="O135" s="35">
        <v>0</v>
      </c>
      <c r="P135" s="32" t="s">
        <v>54</v>
      </c>
      <c r="Q135" s="35">
        <v>0</v>
      </c>
      <c r="R135" s="36">
        <f t="shared" si="438"/>
        <v>0</v>
      </c>
      <c r="S135" s="92">
        <f t="shared" si="439"/>
        <v>0</v>
      </c>
      <c r="T135" s="42">
        <f t="shared" si="470"/>
        <v>2.66</v>
      </c>
      <c r="U135" s="24">
        <f t="shared" si="440"/>
        <v>0</v>
      </c>
      <c r="V135" s="25">
        <f t="shared" si="441"/>
        <v>10.4</v>
      </c>
      <c r="W135" s="70">
        <f t="shared" si="442"/>
        <v>36</v>
      </c>
      <c r="X135" s="43">
        <f t="shared" si="443"/>
        <v>39.5</v>
      </c>
      <c r="Y135" s="11">
        <f t="shared" si="444"/>
        <v>3240</v>
      </c>
      <c r="Z135" s="6">
        <f t="shared" si="445"/>
        <v>2.4615384615384617</v>
      </c>
      <c r="AA135" s="26">
        <f t="shared" si="446"/>
        <v>19.8</v>
      </c>
      <c r="AB135" s="11" t="e">
        <f>ROUND(AA135*#REF!,-1)</f>
        <v>#REF!</v>
      </c>
      <c r="AC135" s="7">
        <f t="shared" si="447"/>
        <v>0.90384615384615385</v>
      </c>
      <c r="AD135" s="27">
        <f t="shared" si="448"/>
        <v>14.9</v>
      </c>
      <c r="AE135" s="11" t="e">
        <f>ROUND(AD135*#REF!,-1)</f>
        <v>#REF!</v>
      </c>
      <c r="AF135" s="19">
        <f t="shared" si="449"/>
        <v>0.43269230769230765</v>
      </c>
      <c r="AG135" s="57"/>
      <c r="AH135" s="82" t="s">
        <v>54</v>
      </c>
      <c r="AI135" s="83">
        <f t="shared" si="450"/>
        <v>0</v>
      </c>
      <c r="AJ135" s="83" t="s">
        <v>54</v>
      </c>
      <c r="AK135" s="83">
        <f t="shared" si="451"/>
        <v>0</v>
      </c>
      <c r="AL135" s="83" t="s">
        <v>54</v>
      </c>
      <c r="AM135" s="83">
        <f t="shared" si="452"/>
        <v>0</v>
      </c>
      <c r="AN135" s="83" t="s">
        <v>54</v>
      </c>
      <c r="AO135" s="83">
        <f t="shared" si="453"/>
        <v>0</v>
      </c>
      <c r="AP135" s="89">
        <f t="shared" si="454"/>
        <v>0</v>
      </c>
      <c r="AQ135" s="86">
        <f t="shared" si="455"/>
        <v>0</v>
      </c>
      <c r="AR135" s="64" t="s">
        <v>54</v>
      </c>
      <c r="AS135" s="65">
        <v>0</v>
      </c>
      <c r="AT135" s="65" t="s">
        <v>54</v>
      </c>
      <c r="AU135" s="65">
        <v>0</v>
      </c>
      <c r="AV135" s="65" t="s">
        <v>54</v>
      </c>
      <c r="AW135" s="65">
        <v>0</v>
      </c>
      <c r="AX135" s="65" t="s">
        <v>54</v>
      </c>
      <c r="AY135" s="65">
        <v>0</v>
      </c>
      <c r="AZ135" s="61">
        <f t="shared" si="456"/>
        <v>0</v>
      </c>
      <c r="BA135" s="9">
        <f t="shared" si="457"/>
        <v>0</v>
      </c>
      <c r="BB135" s="9">
        <f t="shared" si="458"/>
        <v>0</v>
      </c>
      <c r="BC135" s="68" t="s">
        <v>54</v>
      </c>
      <c r="BD135" s="69">
        <v>0</v>
      </c>
      <c r="BE135" s="69" t="s">
        <v>54</v>
      </c>
      <c r="BF135" s="69">
        <v>0</v>
      </c>
      <c r="BG135" s="69" t="s">
        <v>54</v>
      </c>
      <c r="BH135" s="69">
        <v>0</v>
      </c>
      <c r="BI135" s="69" t="s">
        <v>54</v>
      </c>
      <c r="BJ135" s="69">
        <v>0</v>
      </c>
      <c r="BK135" s="61">
        <f t="shared" si="459"/>
        <v>0</v>
      </c>
      <c r="BL135" s="9">
        <f t="shared" si="460"/>
        <v>0</v>
      </c>
      <c r="BM135" s="9">
        <f t="shared" si="461"/>
        <v>0</v>
      </c>
      <c r="BN135" s="78" t="s">
        <v>54</v>
      </c>
      <c r="BO135" s="79">
        <v>0</v>
      </c>
      <c r="BP135" s="79" t="s">
        <v>54</v>
      </c>
      <c r="BQ135" s="79">
        <v>0</v>
      </c>
      <c r="BR135" s="79" t="s">
        <v>54</v>
      </c>
      <c r="BS135" s="79">
        <v>0</v>
      </c>
      <c r="BT135" s="79" t="s">
        <v>54</v>
      </c>
      <c r="BU135" s="79">
        <v>0</v>
      </c>
      <c r="BV135" s="61">
        <f t="shared" si="462"/>
        <v>0</v>
      </c>
      <c r="BW135" s="9">
        <f t="shared" si="463"/>
        <v>0</v>
      </c>
      <c r="BX135" s="9">
        <f t="shared" si="464"/>
        <v>0</v>
      </c>
      <c r="BY135" s="8">
        <v>0</v>
      </c>
      <c r="BZ135" s="9">
        <f t="shared" si="465"/>
        <v>0</v>
      </c>
      <c r="CA135" s="9">
        <f t="shared" si="466"/>
        <v>0</v>
      </c>
      <c r="CB135" s="8">
        <v>0</v>
      </c>
      <c r="CC135" s="9">
        <f t="shared" si="467"/>
        <v>0</v>
      </c>
      <c r="CD135" s="9">
        <f t="shared" si="468"/>
        <v>0</v>
      </c>
      <c r="CE135" s="10">
        <v>1</v>
      </c>
    </row>
    <row r="136" spans="1:83" s="10" customFormat="1" ht="58.5" customHeight="1">
      <c r="A136" s="10" t="s">
        <v>65</v>
      </c>
      <c r="B136" s="33"/>
      <c r="C136" s="130" t="s">
        <v>496</v>
      </c>
      <c r="D136" s="20" t="s">
        <v>2193</v>
      </c>
      <c r="E136" s="20" t="s">
        <v>2254</v>
      </c>
      <c r="F136" s="20" t="s">
        <v>1670</v>
      </c>
      <c r="G136" s="96">
        <f t="shared" si="469"/>
        <v>11.64</v>
      </c>
      <c r="H136" s="110">
        <f>SUMIF(цены!A:A,C136,цены!B:B)</f>
        <v>17.899999999999999</v>
      </c>
      <c r="I136" s="113">
        <f>SUMIF(наличие!H:H,C136,наличие!D:D)</f>
        <v>34</v>
      </c>
      <c r="J136" s="32" t="s">
        <v>54</v>
      </c>
      <c r="K136" s="35">
        <v>0</v>
      </c>
      <c r="L136" s="32" t="s">
        <v>54</v>
      </c>
      <c r="M136" s="35">
        <v>0</v>
      </c>
      <c r="N136" s="32" t="s">
        <v>54</v>
      </c>
      <c r="O136" s="35">
        <v>0</v>
      </c>
      <c r="P136" s="32" t="s">
        <v>54</v>
      </c>
      <c r="Q136" s="35">
        <v>0</v>
      </c>
      <c r="R136" s="36">
        <f t="shared" si="438"/>
        <v>0</v>
      </c>
      <c r="S136" s="92">
        <f t="shared" si="439"/>
        <v>0</v>
      </c>
      <c r="T136" s="42">
        <f t="shared" si="470"/>
        <v>3.2450000000000001</v>
      </c>
      <c r="U136" s="24">
        <f t="shared" si="440"/>
        <v>0</v>
      </c>
      <c r="V136" s="25">
        <f t="shared" si="441"/>
        <v>14.885000000000002</v>
      </c>
      <c r="W136" s="70">
        <f t="shared" si="442"/>
        <v>52</v>
      </c>
      <c r="X136" s="43">
        <f t="shared" si="443"/>
        <v>56.6</v>
      </c>
      <c r="Y136" s="11">
        <f t="shared" si="444"/>
        <v>4680</v>
      </c>
      <c r="Z136" s="6">
        <f t="shared" si="445"/>
        <v>2.4934497816593879</v>
      </c>
      <c r="AA136" s="26">
        <f t="shared" si="446"/>
        <v>28.6</v>
      </c>
      <c r="AB136" s="11" t="e">
        <f>ROUND(AA136*#REF!,-1)</f>
        <v>#REF!</v>
      </c>
      <c r="AC136" s="7">
        <f t="shared" si="447"/>
        <v>0.92139737991266368</v>
      </c>
      <c r="AD136" s="27">
        <f t="shared" si="448"/>
        <v>21.5</v>
      </c>
      <c r="AE136" s="11" t="e">
        <f>ROUND(AD136*#REF!,-1)</f>
        <v>#REF!</v>
      </c>
      <c r="AF136" s="19">
        <f t="shared" si="449"/>
        <v>0.44440712126301629</v>
      </c>
      <c r="AG136" s="57"/>
      <c r="AH136" s="82" t="s">
        <v>54</v>
      </c>
      <c r="AI136" s="83">
        <f t="shared" si="450"/>
        <v>0</v>
      </c>
      <c r="AJ136" s="83" t="s">
        <v>54</v>
      </c>
      <c r="AK136" s="83">
        <f t="shared" si="451"/>
        <v>0</v>
      </c>
      <c r="AL136" s="83" t="s">
        <v>54</v>
      </c>
      <c r="AM136" s="83">
        <f t="shared" si="452"/>
        <v>0</v>
      </c>
      <c r="AN136" s="83" t="s">
        <v>54</v>
      </c>
      <c r="AO136" s="83">
        <f t="shared" si="453"/>
        <v>0</v>
      </c>
      <c r="AP136" s="89">
        <f t="shared" si="454"/>
        <v>0</v>
      </c>
      <c r="AQ136" s="86">
        <f t="shared" si="455"/>
        <v>0</v>
      </c>
      <c r="AR136" s="64" t="s">
        <v>54</v>
      </c>
      <c r="AS136" s="65">
        <v>0</v>
      </c>
      <c r="AT136" s="65" t="s">
        <v>54</v>
      </c>
      <c r="AU136" s="65">
        <v>0</v>
      </c>
      <c r="AV136" s="65" t="s">
        <v>54</v>
      </c>
      <c r="AW136" s="65">
        <v>0</v>
      </c>
      <c r="AX136" s="65" t="s">
        <v>54</v>
      </c>
      <c r="AY136" s="65">
        <v>0</v>
      </c>
      <c r="AZ136" s="61">
        <f t="shared" si="456"/>
        <v>0</v>
      </c>
      <c r="BA136" s="9">
        <f t="shared" si="457"/>
        <v>0</v>
      </c>
      <c r="BB136" s="9">
        <f t="shared" si="458"/>
        <v>0</v>
      </c>
      <c r="BC136" s="68" t="s">
        <v>54</v>
      </c>
      <c r="BD136" s="69">
        <v>0</v>
      </c>
      <c r="BE136" s="69" t="s">
        <v>54</v>
      </c>
      <c r="BF136" s="69">
        <v>0</v>
      </c>
      <c r="BG136" s="69" t="s">
        <v>54</v>
      </c>
      <c r="BH136" s="69">
        <v>0</v>
      </c>
      <c r="BI136" s="69" t="s">
        <v>54</v>
      </c>
      <c r="BJ136" s="69">
        <v>0</v>
      </c>
      <c r="BK136" s="61">
        <f t="shared" si="459"/>
        <v>0</v>
      </c>
      <c r="BL136" s="9">
        <f t="shared" si="460"/>
        <v>0</v>
      </c>
      <c r="BM136" s="9">
        <f t="shared" si="461"/>
        <v>0</v>
      </c>
      <c r="BN136" s="78" t="s">
        <v>54</v>
      </c>
      <c r="BO136" s="79">
        <v>0</v>
      </c>
      <c r="BP136" s="79" t="s">
        <v>54</v>
      </c>
      <c r="BQ136" s="79">
        <v>0</v>
      </c>
      <c r="BR136" s="79" t="s">
        <v>54</v>
      </c>
      <c r="BS136" s="79">
        <v>0</v>
      </c>
      <c r="BT136" s="79" t="s">
        <v>54</v>
      </c>
      <c r="BU136" s="79">
        <v>0</v>
      </c>
      <c r="BV136" s="61">
        <f t="shared" si="462"/>
        <v>0</v>
      </c>
      <c r="BW136" s="9">
        <f t="shared" si="463"/>
        <v>0</v>
      </c>
      <c r="BX136" s="9">
        <f t="shared" si="464"/>
        <v>0</v>
      </c>
      <c r="BY136" s="8">
        <v>0</v>
      </c>
      <c r="BZ136" s="9">
        <f t="shared" si="465"/>
        <v>0</v>
      </c>
      <c r="CA136" s="9">
        <f t="shared" si="466"/>
        <v>0</v>
      </c>
      <c r="CB136" s="8">
        <v>0</v>
      </c>
      <c r="CC136" s="9">
        <f t="shared" si="467"/>
        <v>0</v>
      </c>
      <c r="CD136" s="9">
        <f t="shared" si="468"/>
        <v>0</v>
      </c>
      <c r="CE136" s="10">
        <v>1</v>
      </c>
    </row>
    <row r="137" spans="1:83" s="10" customFormat="1" ht="58.5" customHeight="1">
      <c r="A137" s="10" t="s">
        <v>65</v>
      </c>
      <c r="B137" s="33"/>
      <c r="C137" s="130" t="s">
        <v>496</v>
      </c>
      <c r="D137" s="20" t="s">
        <v>2190</v>
      </c>
      <c r="E137" s="20" t="s">
        <v>2254</v>
      </c>
      <c r="F137" s="20" t="s">
        <v>1670</v>
      </c>
      <c r="G137" s="96">
        <f t="shared" si="469"/>
        <v>11.64</v>
      </c>
      <c r="H137" s="110">
        <f>SUMIF(цены!A:A,C137,цены!B:B)</f>
        <v>17.899999999999999</v>
      </c>
      <c r="I137" s="113">
        <f>SUMIF(наличие!H:H,C137,наличие!D:D)</f>
        <v>34</v>
      </c>
      <c r="J137" s="32" t="s">
        <v>54</v>
      </c>
      <c r="K137" s="35">
        <v>0</v>
      </c>
      <c r="L137" s="32" t="s">
        <v>54</v>
      </c>
      <c r="M137" s="35">
        <v>0</v>
      </c>
      <c r="N137" s="32" t="s">
        <v>54</v>
      </c>
      <c r="O137" s="35">
        <v>0</v>
      </c>
      <c r="P137" s="32" t="s">
        <v>54</v>
      </c>
      <c r="Q137" s="35">
        <v>0</v>
      </c>
      <c r="R137" s="36">
        <f t="shared" si="438"/>
        <v>0</v>
      </c>
      <c r="S137" s="92">
        <f t="shared" si="439"/>
        <v>0</v>
      </c>
      <c r="T137" s="42">
        <f t="shared" si="470"/>
        <v>3.2450000000000001</v>
      </c>
      <c r="U137" s="24">
        <f t="shared" si="440"/>
        <v>0</v>
      </c>
      <c r="V137" s="25">
        <f t="shared" si="441"/>
        <v>14.885000000000002</v>
      </c>
      <c r="W137" s="70">
        <f t="shared" si="442"/>
        <v>52</v>
      </c>
      <c r="X137" s="43">
        <f t="shared" si="443"/>
        <v>56.6</v>
      </c>
      <c r="Y137" s="11">
        <f t="shared" si="444"/>
        <v>4680</v>
      </c>
      <c r="Z137" s="6">
        <f t="shared" si="445"/>
        <v>2.4934497816593879</v>
      </c>
      <c r="AA137" s="26">
        <f t="shared" si="446"/>
        <v>28.6</v>
      </c>
      <c r="AB137" s="11" t="e">
        <f>ROUND(AA137*#REF!,-1)</f>
        <v>#REF!</v>
      </c>
      <c r="AC137" s="7">
        <f t="shared" si="447"/>
        <v>0.92139737991266368</v>
      </c>
      <c r="AD137" s="27">
        <f t="shared" si="448"/>
        <v>21.5</v>
      </c>
      <c r="AE137" s="11" t="e">
        <f>ROUND(AD137*#REF!,-1)</f>
        <v>#REF!</v>
      </c>
      <c r="AF137" s="19">
        <f t="shared" si="449"/>
        <v>0.44440712126301629</v>
      </c>
      <c r="AG137" s="57"/>
      <c r="AH137" s="82" t="s">
        <v>54</v>
      </c>
      <c r="AI137" s="83">
        <f t="shared" si="450"/>
        <v>0</v>
      </c>
      <c r="AJ137" s="83" t="s">
        <v>54</v>
      </c>
      <c r="AK137" s="83">
        <f t="shared" si="451"/>
        <v>0</v>
      </c>
      <c r="AL137" s="83" t="s">
        <v>54</v>
      </c>
      <c r="AM137" s="83">
        <f t="shared" si="452"/>
        <v>0</v>
      </c>
      <c r="AN137" s="83" t="s">
        <v>54</v>
      </c>
      <c r="AO137" s="83">
        <f t="shared" si="453"/>
        <v>0</v>
      </c>
      <c r="AP137" s="89">
        <f t="shared" si="454"/>
        <v>0</v>
      </c>
      <c r="AQ137" s="86">
        <f t="shared" si="455"/>
        <v>0</v>
      </c>
      <c r="AR137" s="64" t="s">
        <v>54</v>
      </c>
      <c r="AS137" s="65">
        <v>0</v>
      </c>
      <c r="AT137" s="65" t="s">
        <v>54</v>
      </c>
      <c r="AU137" s="65">
        <v>0</v>
      </c>
      <c r="AV137" s="65" t="s">
        <v>54</v>
      </c>
      <c r="AW137" s="65">
        <v>0</v>
      </c>
      <c r="AX137" s="65" t="s">
        <v>54</v>
      </c>
      <c r="AY137" s="65">
        <v>0</v>
      </c>
      <c r="AZ137" s="61">
        <f t="shared" si="456"/>
        <v>0</v>
      </c>
      <c r="BA137" s="9">
        <f t="shared" si="457"/>
        <v>0</v>
      </c>
      <c r="BB137" s="9">
        <f t="shared" si="458"/>
        <v>0</v>
      </c>
      <c r="BC137" s="68" t="s">
        <v>54</v>
      </c>
      <c r="BD137" s="69">
        <v>0</v>
      </c>
      <c r="BE137" s="69" t="s">
        <v>54</v>
      </c>
      <c r="BF137" s="69">
        <v>0</v>
      </c>
      <c r="BG137" s="69" t="s">
        <v>54</v>
      </c>
      <c r="BH137" s="69">
        <v>0</v>
      </c>
      <c r="BI137" s="69" t="s">
        <v>54</v>
      </c>
      <c r="BJ137" s="69">
        <v>0</v>
      </c>
      <c r="BK137" s="61">
        <f t="shared" si="459"/>
        <v>0</v>
      </c>
      <c r="BL137" s="9">
        <f t="shared" si="460"/>
        <v>0</v>
      </c>
      <c r="BM137" s="9">
        <f t="shared" si="461"/>
        <v>0</v>
      </c>
      <c r="BN137" s="78" t="s">
        <v>54</v>
      </c>
      <c r="BO137" s="79">
        <v>0</v>
      </c>
      <c r="BP137" s="79" t="s">
        <v>54</v>
      </c>
      <c r="BQ137" s="79">
        <v>0</v>
      </c>
      <c r="BR137" s="79" t="s">
        <v>54</v>
      </c>
      <c r="BS137" s="79">
        <v>0</v>
      </c>
      <c r="BT137" s="79" t="s">
        <v>54</v>
      </c>
      <c r="BU137" s="79">
        <v>0</v>
      </c>
      <c r="BV137" s="61">
        <f t="shared" si="462"/>
        <v>0</v>
      </c>
      <c r="BW137" s="9">
        <f t="shared" si="463"/>
        <v>0</v>
      </c>
      <c r="BX137" s="9">
        <f t="shared" si="464"/>
        <v>0</v>
      </c>
      <c r="BY137" s="8">
        <v>0</v>
      </c>
      <c r="BZ137" s="9">
        <f t="shared" si="465"/>
        <v>0</v>
      </c>
      <c r="CA137" s="9">
        <f t="shared" si="466"/>
        <v>0</v>
      </c>
      <c r="CB137" s="8">
        <v>0</v>
      </c>
      <c r="CC137" s="9">
        <f t="shared" si="467"/>
        <v>0</v>
      </c>
      <c r="CD137" s="9">
        <f t="shared" si="468"/>
        <v>0</v>
      </c>
      <c r="CE137" s="10">
        <v>1</v>
      </c>
    </row>
    <row r="138" spans="1:83" s="10" customFormat="1" ht="58.5" customHeight="1">
      <c r="A138" s="10" t="s">
        <v>65</v>
      </c>
      <c r="B138" s="33"/>
      <c r="C138" s="130" t="s">
        <v>496</v>
      </c>
      <c r="D138" s="20" t="s">
        <v>2192</v>
      </c>
      <c r="E138" s="20" t="s">
        <v>2254</v>
      </c>
      <c r="F138" s="20" t="s">
        <v>1670</v>
      </c>
      <c r="G138" s="96">
        <f t="shared" si="469"/>
        <v>11.64</v>
      </c>
      <c r="H138" s="110">
        <f>SUMIF(цены!A:A,C138,цены!B:B)</f>
        <v>17.899999999999999</v>
      </c>
      <c r="I138" s="113">
        <f>SUMIF(наличие!H:H,C138,наличие!D:D)</f>
        <v>34</v>
      </c>
      <c r="J138" s="32" t="s">
        <v>54</v>
      </c>
      <c r="K138" s="35">
        <v>0</v>
      </c>
      <c r="L138" s="32" t="s">
        <v>54</v>
      </c>
      <c r="M138" s="35">
        <v>0</v>
      </c>
      <c r="N138" s="32" t="s">
        <v>54</v>
      </c>
      <c r="O138" s="35">
        <v>0</v>
      </c>
      <c r="P138" s="32" t="s">
        <v>54</v>
      </c>
      <c r="Q138" s="35">
        <v>0</v>
      </c>
      <c r="R138" s="36">
        <f t="shared" si="438"/>
        <v>0</v>
      </c>
      <c r="S138" s="92">
        <f t="shared" si="439"/>
        <v>0</v>
      </c>
      <c r="T138" s="42">
        <f t="shared" si="470"/>
        <v>3.2450000000000001</v>
      </c>
      <c r="U138" s="24">
        <f t="shared" si="440"/>
        <v>0</v>
      </c>
      <c r="V138" s="25">
        <f t="shared" si="441"/>
        <v>14.885000000000002</v>
      </c>
      <c r="W138" s="70">
        <f t="shared" si="442"/>
        <v>52</v>
      </c>
      <c r="X138" s="43">
        <f t="shared" si="443"/>
        <v>56.6</v>
      </c>
      <c r="Y138" s="11">
        <f t="shared" si="444"/>
        <v>4680</v>
      </c>
      <c r="Z138" s="6">
        <f t="shared" si="445"/>
        <v>2.4934497816593879</v>
      </c>
      <c r="AA138" s="26">
        <f t="shared" si="446"/>
        <v>28.6</v>
      </c>
      <c r="AB138" s="11" t="e">
        <f>ROUND(AA138*#REF!,-1)</f>
        <v>#REF!</v>
      </c>
      <c r="AC138" s="7">
        <f t="shared" si="447"/>
        <v>0.92139737991266368</v>
      </c>
      <c r="AD138" s="27">
        <f t="shared" si="448"/>
        <v>21.5</v>
      </c>
      <c r="AE138" s="11" t="e">
        <f>ROUND(AD138*#REF!,-1)</f>
        <v>#REF!</v>
      </c>
      <c r="AF138" s="19">
        <f t="shared" si="449"/>
        <v>0.44440712126301629</v>
      </c>
      <c r="AG138" s="57"/>
      <c r="AH138" s="82" t="s">
        <v>54</v>
      </c>
      <c r="AI138" s="83">
        <f t="shared" si="450"/>
        <v>0</v>
      </c>
      <c r="AJ138" s="83" t="s">
        <v>54</v>
      </c>
      <c r="AK138" s="83">
        <f t="shared" si="451"/>
        <v>0</v>
      </c>
      <c r="AL138" s="83" t="s">
        <v>54</v>
      </c>
      <c r="AM138" s="83">
        <f t="shared" si="452"/>
        <v>0</v>
      </c>
      <c r="AN138" s="83" t="s">
        <v>54</v>
      </c>
      <c r="AO138" s="83">
        <f t="shared" si="453"/>
        <v>0</v>
      </c>
      <c r="AP138" s="89">
        <f t="shared" si="454"/>
        <v>0</v>
      </c>
      <c r="AQ138" s="86">
        <f t="shared" si="455"/>
        <v>0</v>
      </c>
      <c r="AR138" s="64" t="s">
        <v>54</v>
      </c>
      <c r="AS138" s="65">
        <v>0</v>
      </c>
      <c r="AT138" s="65" t="s">
        <v>54</v>
      </c>
      <c r="AU138" s="65">
        <v>0</v>
      </c>
      <c r="AV138" s="65" t="s">
        <v>54</v>
      </c>
      <c r="AW138" s="65">
        <v>0</v>
      </c>
      <c r="AX138" s="65" t="s">
        <v>54</v>
      </c>
      <c r="AY138" s="65">
        <v>0</v>
      </c>
      <c r="AZ138" s="61">
        <f t="shared" si="456"/>
        <v>0</v>
      </c>
      <c r="BA138" s="9">
        <f t="shared" si="457"/>
        <v>0</v>
      </c>
      <c r="BB138" s="9">
        <f t="shared" si="458"/>
        <v>0</v>
      </c>
      <c r="BC138" s="68" t="s">
        <v>54</v>
      </c>
      <c r="BD138" s="69">
        <v>0</v>
      </c>
      <c r="BE138" s="69" t="s">
        <v>54</v>
      </c>
      <c r="BF138" s="69">
        <v>0</v>
      </c>
      <c r="BG138" s="69" t="s">
        <v>54</v>
      </c>
      <c r="BH138" s="69">
        <v>0</v>
      </c>
      <c r="BI138" s="69" t="s">
        <v>54</v>
      </c>
      <c r="BJ138" s="69">
        <v>0</v>
      </c>
      <c r="BK138" s="61">
        <f t="shared" si="459"/>
        <v>0</v>
      </c>
      <c r="BL138" s="9">
        <f t="shared" si="460"/>
        <v>0</v>
      </c>
      <c r="BM138" s="9">
        <f t="shared" si="461"/>
        <v>0</v>
      </c>
      <c r="BN138" s="78" t="s">
        <v>54</v>
      </c>
      <c r="BO138" s="79">
        <v>0</v>
      </c>
      <c r="BP138" s="79" t="s">
        <v>54</v>
      </c>
      <c r="BQ138" s="79">
        <v>0</v>
      </c>
      <c r="BR138" s="79" t="s">
        <v>54</v>
      </c>
      <c r="BS138" s="79">
        <v>0</v>
      </c>
      <c r="BT138" s="79" t="s">
        <v>54</v>
      </c>
      <c r="BU138" s="79">
        <v>0</v>
      </c>
      <c r="BV138" s="61">
        <f t="shared" si="462"/>
        <v>0</v>
      </c>
      <c r="BW138" s="9">
        <f t="shared" si="463"/>
        <v>0</v>
      </c>
      <c r="BX138" s="9">
        <f t="shared" si="464"/>
        <v>0</v>
      </c>
      <c r="BY138" s="8">
        <v>0</v>
      </c>
      <c r="BZ138" s="9">
        <f t="shared" si="465"/>
        <v>0</v>
      </c>
      <c r="CA138" s="9">
        <f t="shared" si="466"/>
        <v>0</v>
      </c>
      <c r="CB138" s="8">
        <v>0</v>
      </c>
      <c r="CC138" s="9">
        <f t="shared" si="467"/>
        <v>0</v>
      </c>
      <c r="CD138" s="9">
        <f t="shared" si="468"/>
        <v>0</v>
      </c>
      <c r="CE138" s="10">
        <v>1</v>
      </c>
    </row>
    <row r="139" spans="1:83" s="10" customFormat="1" ht="58.5" customHeight="1">
      <c r="A139" s="10" t="s">
        <v>65</v>
      </c>
      <c r="B139" s="94"/>
      <c r="C139" s="130" t="s">
        <v>496</v>
      </c>
      <c r="D139" s="20" t="s">
        <v>2185</v>
      </c>
      <c r="E139" s="20" t="s">
        <v>2254</v>
      </c>
      <c r="F139" s="20" t="s">
        <v>1670</v>
      </c>
      <c r="G139" s="96">
        <f>ROUND(H139*0.65,2)</f>
        <v>11.64</v>
      </c>
      <c r="H139" s="97">
        <f>SUMIF(цены!A:A,C139,цены!B:B)</f>
        <v>17.899999999999999</v>
      </c>
      <c r="I139" s="113">
        <f>SUMIF(наличие!H:H,C139,наличие!D:D)</f>
        <v>34</v>
      </c>
      <c r="J139" s="32" t="s">
        <v>54</v>
      </c>
      <c r="K139" s="35">
        <v>0</v>
      </c>
      <c r="L139" s="32" t="s">
        <v>54</v>
      </c>
      <c r="M139" s="35">
        <v>0</v>
      </c>
      <c r="N139" s="32" t="s">
        <v>54</v>
      </c>
      <c r="O139" s="35">
        <v>0</v>
      </c>
      <c r="P139" s="32" t="s">
        <v>54</v>
      </c>
      <c r="Q139" s="35">
        <v>0</v>
      </c>
      <c r="R139" s="36">
        <f t="shared" si="438"/>
        <v>0</v>
      </c>
      <c r="S139" s="92">
        <f t="shared" si="439"/>
        <v>0</v>
      </c>
      <c r="T139" s="42">
        <f t="shared" si="470"/>
        <v>3.2450000000000001</v>
      </c>
      <c r="U139" s="24">
        <f t="shared" si="440"/>
        <v>0</v>
      </c>
      <c r="V139" s="25">
        <f t="shared" si="441"/>
        <v>14.885000000000002</v>
      </c>
      <c r="W139" s="70">
        <f t="shared" si="442"/>
        <v>52</v>
      </c>
      <c r="X139" s="43">
        <f t="shared" si="443"/>
        <v>56.6</v>
      </c>
      <c r="Y139" s="11">
        <f t="shared" si="444"/>
        <v>4680</v>
      </c>
      <c r="Z139" s="6">
        <f t="shared" si="445"/>
        <v>2.4934497816593879</v>
      </c>
      <c r="AA139" s="26">
        <f t="shared" si="446"/>
        <v>28.6</v>
      </c>
      <c r="AB139" s="11" t="e">
        <f>ROUND(AA139*#REF!,-1)</f>
        <v>#REF!</v>
      </c>
      <c r="AC139" s="7">
        <f t="shared" si="447"/>
        <v>0.92139737991266368</v>
      </c>
      <c r="AD139" s="27">
        <f t="shared" si="448"/>
        <v>21.5</v>
      </c>
      <c r="AE139" s="11" t="e">
        <f>ROUND(AD139*#REF!,-1)</f>
        <v>#REF!</v>
      </c>
      <c r="AF139" s="19">
        <f t="shared" si="449"/>
        <v>0.44440712126301629</v>
      </c>
      <c r="AG139" s="57"/>
      <c r="AH139" s="82" t="s">
        <v>54</v>
      </c>
      <c r="AI139" s="83">
        <f t="shared" si="450"/>
        <v>0</v>
      </c>
      <c r="AJ139" s="83" t="s">
        <v>54</v>
      </c>
      <c r="AK139" s="83">
        <f t="shared" si="451"/>
        <v>0</v>
      </c>
      <c r="AL139" s="83" t="s">
        <v>54</v>
      </c>
      <c r="AM139" s="83">
        <f t="shared" si="452"/>
        <v>0</v>
      </c>
      <c r="AN139" s="83" t="s">
        <v>54</v>
      </c>
      <c r="AO139" s="83">
        <f t="shared" si="453"/>
        <v>0</v>
      </c>
      <c r="AP139" s="89">
        <f t="shared" si="454"/>
        <v>0</v>
      </c>
      <c r="AQ139" s="86">
        <f t="shared" si="455"/>
        <v>0</v>
      </c>
      <c r="AR139" s="64" t="s">
        <v>54</v>
      </c>
      <c r="AS139" s="65">
        <v>0</v>
      </c>
      <c r="AT139" s="65" t="s">
        <v>54</v>
      </c>
      <c r="AU139" s="65">
        <v>0</v>
      </c>
      <c r="AV139" s="65" t="s">
        <v>54</v>
      </c>
      <c r="AW139" s="65">
        <v>0</v>
      </c>
      <c r="AX139" s="65" t="s">
        <v>54</v>
      </c>
      <c r="AY139" s="65">
        <v>0</v>
      </c>
      <c r="AZ139" s="61">
        <f t="shared" si="456"/>
        <v>0</v>
      </c>
      <c r="BA139" s="9">
        <f t="shared" si="457"/>
        <v>0</v>
      </c>
      <c r="BB139" s="9">
        <f t="shared" si="458"/>
        <v>0</v>
      </c>
      <c r="BC139" s="68" t="s">
        <v>54</v>
      </c>
      <c r="BD139" s="69">
        <v>0</v>
      </c>
      <c r="BE139" s="69" t="s">
        <v>54</v>
      </c>
      <c r="BF139" s="69">
        <v>0</v>
      </c>
      <c r="BG139" s="69" t="s">
        <v>54</v>
      </c>
      <c r="BH139" s="69">
        <v>0</v>
      </c>
      <c r="BI139" s="69" t="s">
        <v>54</v>
      </c>
      <c r="BJ139" s="69">
        <v>0</v>
      </c>
      <c r="BK139" s="61">
        <f t="shared" si="459"/>
        <v>0</v>
      </c>
      <c r="BL139" s="9">
        <f t="shared" si="460"/>
        <v>0</v>
      </c>
      <c r="BM139" s="9">
        <f t="shared" si="461"/>
        <v>0</v>
      </c>
      <c r="BN139" s="78" t="s">
        <v>54</v>
      </c>
      <c r="BO139" s="79">
        <v>0</v>
      </c>
      <c r="BP139" s="79" t="s">
        <v>54</v>
      </c>
      <c r="BQ139" s="79">
        <v>0</v>
      </c>
      <c r="BR139" s="79" t="s">
        <v>54</v>
      </c>
      <c r="BS139" s="79">
        <v>0</v>
      </c>
      <c r="BT139" s="79" t="s">
        <v>54</v>
      </c>
      <c r="BU139" s="79">
        <v>0</v>
      </c>
      <c r="BV139" s="61">
        <f t="shared" si="462"/>
        <v>0</v>
      </c>
      <c r="BW139" s="9">
        <f t="shared" si="463"/>
        <v>0</v>
      </c>
      <c r="BX139" s="9">
        <f t="shared" si="464"/>
        <v>0</v>
      </c>
      <c r="BY139" s="8">
        <v>0</v>
      </c>
      <c r="BZ139" s="9">
        <f t="shared" si="465"/>
        <v>0</v>
      </c>
      <c r="CA139" s="9">
        <f t="shared" si="466"/>
        <v>0</v>
      </c>
      <c r="CB139" s="8">
        <v>0</v>
      </c>
      <c r="CC139" s="9">
        <f t="shared" si="467"/>
        <v>0</v>
      </c>
      <c r="CD139" s="9">
        <f t="shared" si="468"/>
        <v>0</v>
      </c>
      <c r="CE139" s="10">
        <v>1</v>
      </c>
    </row>
    <row r="140" spans="1:83" s="10" customFormat="1" ht="58.5" customHeight="1">
      <c r="A140" s="10" t="s">
        <v>65</v>
      </c>
      <c r="B140" s="33"/>
      <c r="C140" s="130" t="s">
        <v>107</v>
      </c>
      <c r="D140" s="20" t="s">
        <v>2193</v>
      </c>
      <c r="E140" s="20" t="s">
        <v>1685</v>
      </c>
      <c r="F140" s="20" t="s">
        <v>1668</v>
      </c>
      <c r="G140" s="96">
        <f t="shared" ref="G140:G153" si="471">ROUND(H140*0.65,2)</f>
        <v>19.440000000000001</v>
      </c>
      <c r="H140" s="110">
        <f>SUMIF(цены!A:A,C140,цены!B:B)</f>
        <v>29.9</v>
      </c>
      <c r="I140" s="113">
        <f>SUMIF(наличие!H:H,C140,наличие!D:D)</f>
        <v>81</v>
      </c>
      <c r="J140" s="32" t="s">
        <v>54</v>
      </c>
      <c r="K140" s="35">
        <v>0</v>
      </c>
      <c r="L140" s="32" t="s">
        <v>54</v>
      </c>
      <c r="M140" s="35">
        <v>0</v>
      </c>
      <c r="N140" s="32" t="s">
        <v>54</v>
      </c>
      <c r="O140" s="35">
        <v>0</v>
      </c>
      <c r="P140" s="32" t="s">
        <v>54</v>
      </c>
      <c r="Q140" s="35">
        <v>0</v>
      </c>
      <c r="R140" s="36">
        <f t="shared" si="438"/>
        <v>0</v>
      </c>
      <c r="S140" s="92">
        <f t="shared" si="439"/>
        <v>0</v>
      </c>
      <c r="T140" s="42">
        <f t="shared" si="470"/>
        <v>4.415</v>
      </c>
      <c r="U140" s="24">
        <f t="shared" si="440"/>
        <v>0</v>
      </c>
      <c r="V140" s="25">
        <f t="shared" si="441"/>
        <v>23.855</v>
      </c>
      <c r="W140" s="70">
        <f t="shared" si="442"/>
        <v>83</v>
      </c>
      <c r="X140" s="43">
        <f t="shared" si="443"/>
        <v>90.6</v>
      </c>
      <c r="Y140" s="11">
        <f t="shared" si="444"/>
        <v>7470</v>
      </c>
      <c r="Z140" s="6">
        <f t="shared" si="445"/>
        <v>2.4793544330329071</v>
      </c>
      <c r="AA140" s="26">
        <f t="shared" si="446"/>
        <v>45.6</v>
      </c>
      <c r="AB140" s="11" t="e">
        <f>ROUND(AA140*#REF!,-1)</f>
        <v>#REF!</v>
      </c>
      <c r="AC140" s="7">
        <f t="shared" si="447"/>
        <v>0.91154894152169363</v>
      </c>
      <c r="AD140" s="27">
        <f t="shared" si="448"/>
        <v>34.200000000000003</v>
      </c>
      <c r="AE140" s="11" t="e">
        <f>ROUND(AD140*#REF!,-1)</f>
        <v>#REF!</v>
      </c>
      <c r="AF140" s="19">
        <f t="shared" si="449"/>
        <v>0.43366170614127025</v>
      </c>
      <c r="AG140" s="57"/>
      <c r="AH140" s="82" t="s">
        <v>54</v>
      </c>
      <c r="AI140" s="83">
        <f>K140-AS140-BD140-BO140+1</f>
        <v>1</v>
      </c>
      <c r="AJ140" s="83" t="s">
        <v>54</v>
      </c>
      <c r="AK140" s="83">
        <f>M140-AU140-BF140-BQ140+7</f>
        <v>4</v>
      </c>
      <c r="AL140" s="83" t="s">
        <v>54</v>
      </c>
      <c r="AM140" s="83">
        <f>O140-AW140-BH140-BS140+9</f>
        <v>6</v>
      </c>
      <c r="AN140" s="83" t="s">
        <v>54</v>
      </c>
      <c r="AO140" s="83">
        <f>Q140-AY140-BJ140-BU140+1</f>
        <v>1</v>
      </c>
      <c r="AP140" s="89">
        <f t="shared" si="454"/>
        <v>12</v>
      </c>
      <c r="AQ140" s="86">
        <f t="shared" si="455"/>
        <v>233.28000000000003</v>
      </c>
      <c r="AR140" s="64" t="s">
        <v>54</v>
      </c>
      <c r="AS140" s="65">
        <v>0</v>
      </c>
      <c r="AT140" s="65" t="s">
        <v>54</v>
      </c>
      <c r="AU140" s="65">
        <v>0</v>
      </c>
      <c r="AV140" s="65" t="s">
        <v>54</v>
      </c>
      <c r="AW140" s="65">
        <v>0</v>
      </c>
      <c r="AX140" s="65" t="s">
        <v>54</v>
      </c>
      <c r="AY140" s="65">
        <v>0</v>
      </c>
      <c r="AZ140" s="61">
        <f t="shared" si="456"/>
        <v>0</v>
      </c>
      <c r="BA140" s="9">
        <f t="shared" si="457"/>
        <v>0</v>
      </c>
      <c r="BB140" s="9">
        <f t="shared" si="458"/>
        <v>0</v>
      </c>
      <c r="BC140" s="68" t="s">
        <v>54</v>
      </c>
      <c r="BD140" s="69">
        <v>0</v>
      </c>
      <c r="BE140" s="69" t="s">
        <v>54</v>
      </c>
      <c r="BF140" s="69">
        <v>1</v>
      </c>
      <c r="BG140" s="69" t="s">
        <v>54</v>
      </c>
      <c r="BH140" s="69">
        <v>1</v>
      </c>
      <c r="BI140" s="69" t="s">
        <v>54</v>
      </c>
      <c r="BJ140" s="69">
        <v>0</v>
      </c>
      <c r="BK140" s="61">
        <f t="shared" si="459"/>
        <v>2</v>
      </c>
      <c r="BL140" s="9">
        <f t="shared" si="460"/>
        <v>70.168199999999999</v>
      </c>
      <c r="BM140" s="9">
        <f t="shared" si="461"/>
        <v>38.880000000000003</v>
      </c>
      <c r="BN140" s="78" t="s">
        <v>54</v>
      </c>
      <c r="BO140" s="79">
        <v>0</v>
      </c>
      <c r="BP140" s="79" t="s">
        <v>54</v>
      </c>
      <c r="BQ140" s="79">
        <v>2</v>
      </c>
      <c r="BR140" s="79" t="s">
        <v>54</v>
      </c>
      <c r="BS140" s="79">
        <v>2</v>
      </c>
      <c r="BT140" s="79" t="s">
        <v>54</v>
      </c>
      <c r="BU140" s="79">
        <v>0</v>
      </c>
      <c r="BV140" s="61">
        <f t="shared" si="462"/>
        <v>4</v>
      </c>
      <c r="BW140" s="9">
        <f t="shared" si="463"/>
        <v>205.84</v>
      </c>
      <c r="BX140" s="9">
        <f t="shared" si="464"/>
        <v>77.760000000000005</v>
      </c>
      <c r="BY140" s="8">
        <v>0</v>
      </c>
      <c r="BZ140" s="9">
        <f t="shared" si="465"/>
        <v>0</v>
      </c>
      <c r="CA140" s="9">
        <f t="shared" si="466"/>
        <v>0</v>
      </c>
      <c r="CB140" s="8">
        <v>0</v>
      </c>
      <c r="CC140" s="9">
        <f t="shared" si="467"/>
        <v>0</v>
      </c>
      <c r="CD140" s="9">
        <f t="shared" si="468"/>
        <v>0</v>
      </c>
      <c r="CE140" s="10">
        <v>1</v>
      </c>
    </row>
    <row r="141" spans="1:83" s="10" customFormat="1" ht="58.5" customHeight="1">
      <c r="A141" s="10" t="s">
        <v>65</v>
      </c>
      <c r="B141" s="33"/>
      <c r="C141" s="130" t="s">
        <v>107</v>
      </c>
      <c r="D141" s="20" t="s">
        <v>2189</v>
      </c>
      <c r="E141" s="20" t="s">
        <v>1685</v>
      </c>
      <c r="F141" s="20" t="s">
        <v>1668</v>
      </c>
      <c r="G141" s="96">
        <f t="shared" si="471"/>
        <v>19.440000000000001</v>
      </c>
      <c r="H141" s="110">
        <f>SUMIF(цены!A:A,C141,цены!B:B)</f>
        <v>29.9</v>
      </c>
      <c r="I141" s="113">
        <f>SUMIF(наличие!H:H,C141,наличие!D:D)</f>
        <v>81</v>
      </c>
      <c r="J141" s="32" t="s">
        <v>54</v>
      </c>
      <c r="K141" s="35">
        <v>0</v>
      </c>
      <c r="L141" s="32" t="s">
        <v>54</v>
      </c>
      <c r="M141" s="35">
        <v>0</v>
      </c>
      <c r="N141" s="32" t="s">
        <v>54</v>
      </c>
      <c r="O141" s="35">
        <v>0</v>
      </c>
      <c r="P141" s="32" t="s">
        <v>54</v>
      </c>
      <c r="Q141" s="35">
        <v>0</v>
      </c>
      <c r="R141" s="36">
        <f t="shared" si="438"/>
        <v>0</v>
      </c>
      <c r="S141" s="92">
        <f t="shared" si="439"/>
        <v>0</v>
      </c>
      <c r="T141" s="42">
        <f t="shared" si="470"/>
        <v>4.415</v>
      </c>
      <c r="U141" s="24">
        <f t="shared" si="440"/>
        <v>0</v>
      </c>
      <c r="V141" s="25">
        <f t="shared" si="441"/>
        <v>23.855</v>
      </c>
      <c r="W141" s="70">
        <f t="shared" si="442"/>
        <v>83</v>
      </c>
      <c r="X141" s="43">
        <f t="shared" si="443"/>
        <v>90.6</v>
      </c>
      <c r="Y141" s="11">
        <f t="shared" si="444"/>
        <v>7470</v>
      </c>
      <c r="Z141" s="6">
        <f t="shared" si="445"/>
        <v>2.4793544330329071</v>
      </c>
      <c r="AA141" s="26">
        <f t="shared" si="446"/>
        <v>45.6</v>
      </c>
      <c r="AB141" s="11" t="e">
        <f>ROUND(AA141*#REF!,-1)</f>
        <v>#REF!</v>
      </c>
      <c r="AC141" s="7">
        <f t="shared" si="447"/>
        <v>0.91154894152169363</v>
      </c>
      <c r="AD141" s="27">
        <f t="shared" si="448"/>
        <v>34.200000000000003</v>
      </c>
      <c r="AE141" s="11" t="e">
        <f>ROUND(AD141*#REF!,-1)</f>
        <v>#REF!</v>
      </c>
      <c r="AF141" s="19">
        <f t="shared" si="449"/>
        <v>0.43366170614127025</v>
      </c>
      <c r="AG141" s="57"/>
      <c r="AH141" s="82" t="s">
        <v>54</v>
      </c>
      <c r="AI141" s="83">
        <f t="shared" si="450"/>
        <v>0</v>
      </c>
      <c r="AJ141" s="83" t="s">
        <v>54</v>
      </c>
      <c r="AK141" s="83">
        <f t="shared" si="451"/>
        <v>0</v>
      </c>
      <c r="AL141" s="83" t="s">
        <v>54</v>
      </c>
      <c r="AM141" s="83">
        <f t="shared" si="452"/>
        <v>0</v>
      </c>
      <c r="AN141" s="83" t="s">
        <v>54</v>
      </c>
      <c r="AO141" s="83">
        <f t="shared" si="453"/>
        <v>0</v>
      </c>
      <c r="AP141" s="89">
        <f t="shared" si="454"/>
        <v>0</v>
      </c>
      <c r="AQ141" s="86">
        <f t="shared" si="455"/>
        <v>0</v>
      </c>
      <c r="AR141" s="64" t="s">
        <v>54</v>
      </c>
      <c r="AS141" s="65">
        <v>0</v>
      </c>
      <c r="AT141" s="65" t="s">
        <v>54</v>
      </c>
      <c r="AU141" s="65">
        <v>0</v>
      </c>
      <c r="AV141" s="65" t="s">
        <v>54</v>
      </c>
      <c r="AW141" s="65">
        <v>0</v>
      </c>
      <c r="AX141" s="65" t="s">
        <v>54</v>
      </c>
      <c r="AY141" s="65">
        <v>0</v>
      </c>
      <c r="AZ141" s="61">
        <f t="shared" si="456"/>
        <v>0</v>
      </c>
      <c r="BA141" s="9">
        <f t="shared" si="457"/>
        <v>0</v>
      </c>
      <c r="BB141" s="9">
        <f t="shared" si="458"/>
        <v>0</v>
      </c>
      <c r="BC141" s="68" t="s">
        <v>54</v>
      </c>
      <c r="BD141" s="69">
        <v>0</v>
      </c>
      <c r="BE141" s="69" t="s">
        <v>54</v>
      </c>
      <c r="BF141" s="69">
        <v>0</v>
      </c>
      <c r="BG141" s="69" t="s">
        <v>54</v>
      </c>
      <c r="BH141" s="69">
        <v>0</v>
      </c>
      <c r="BI141" s="69" t="s">
        <v>54</v>
      </c>
      <c r="BJ141" s="69">
        <v>0</v>
      </c>
      <c r="BK141" s="61">
        <f t="shared" si="459"/>
        <v>0</v>
      </c>
      <c r="BL141" s="9">
        <f t="shared" si="460"/>
        <v>0</v>
      </c>
      <c r="BM141" s="9">
        <f t="shared" si="461"/>
        <v>0</v>
      </c>
      <c r="BN141" s="78" t="s">
        <v>54</v>
      </c>
      <c r="BO141" s="79">
        <v>0</v>
      </c>
      <c r="BP141" s="79" t="s">
        <v>54</v>
      </c>
      <c r="BQ141" s="79">
        <v>0</v>
      </c>
      <c r="BR141" s="79" t="s">
        <v>54</v>
      </c>
      <c r="BS141" s="79">
        <v>0</v>
      </c>
      <c r="BT141" s="79" t="s">
        <v>54</v>
      </c>
      <c r="BU141" s="79">
        <v>0</v>
      </c>
      <c r="BV141" s="61">
        <f t="shared" si="462"/>
        <v>0</v>
      </c>
      <c r="BW141" s="9">
        <f t="shared" si="463"/>
        <v>0</v>
      </c>
      <c r="BX141" s="9">
        <f t="shared" si="464"/>
        <v>0</v>
      </c>
      <c r="BY141" s="8">
        <v>0</v>
      </c>
      <c r="BZ141" s="9">
        <f t="shared" si="465"/>
        <v>0</v>
      </c>
      <c r="CA141" s="9">
        <f t="shared" si="466"/>
        <v>0</v>
      </c>
      <c r="CB141" s="8">
        <v>0</v>
      </c>
      <c r="CC141" s="9">
        <f t="shared" si="467"/>
        <v>0</v>
      </c>
      <c r="CD141" s="9">
        <f t="shared" si="468"/>
        <v>0</v>
      </c>
      <c r="CE141" s="10">
        <v>1</v>
      </c>
    </row>
    <row r="142" spans="1:83" s="10" customFormat="1" ht="58.5" customHeight="1">
      <c r="A142" s="10" t="s">
        <v>65</v>
      </c>
      <c r="B142" s="33"/>
      <c r="C142" s="130" t="s">
        <v>107</v>
      </c>
      <c r="D142" s="20" t="s">
        <v>2217</v>
      </c>
      <c r="E142" s="20" t="s">
        <v>1685</v>
      </c>
      <c r="F142" s="20" t="s">
        <v>1668</v>
      </c>
      <c r="G142" s="96">
        <f t="shared" si="471"/>
        <v>19.440000000000001</v>
      </c>
      <c r="H142" s="110">
        <f>SUMIF(цены!A:A,C142,цены!B:B)</f>
        <v>29.9</v>
      </c>
      <c r="I142" s="113">
        <f>SUMIF(наличие!H:H,C142,наличие!D:D)</f>
        <v>81</v>
      </c>
      <c r="J142" s="32" t="s">
        <v>54</v>
      </c>
      <c r="K142" s="35">
        <v>0</v>
      </c>
      <c r="L142" s="32" t="s">
        <v>54</v>
      </c>
      <c r="M142" s="35">
        <v>0</v>
      </c>
      <c r="N142" s="32" t="s">
        <v>54</v>
      </c>
      <c r="O142" s="35">
        <v>0</v>
      </c>
      <c r="P142" s="32" t="s">
        <v>54</v>
      </c>
      <c r="Q142" s="35">
        <v>0</v>
      </c>
      <c r="R142" s="36">
        <f t="shared" si="438"/>
        <v>0</v>
      </c>
      <c r="S142" s="92">
        <f t="shared" si="439"/>
        <v>0</v>
      </c>
      <c r="T142" s="42">
        <f t="shared" si="470"/>
        <v>4.415</v>
      </c>
      <c r="U142" s="24">
        <f t="shared" si="440"/>
        <v>0</v>
      </c>
      <c r="V142" s="25">
        <f t="shared" si="441"/>
        <v>23.855</v>
      </c>
      <c r="W142" s="70">
        <f t="shared" si="442"/>
        <v>83</v>
      </c>
      <c r="X142" s="43">
        <f t="shared" si="443"/>
        <v>90.6</v>
      </c>
      <c r="Y142" s="11">
        <f t="shared" si="444"/>
        <v>7470</v>
      </c>
      <c r="Z142" s="6">
        <f t="shared" si="445"/>
        <v>2.4793544330329071</v>
      </c>
      <c r="AA142" s="26">
        <f t="shared" si="446"/>
        <v>45.6</v>
      </c>
      <c r="AB142" s="11" t="e">
        <f>ROUND(AA142*#REF!,-1)</f>
        <v>#REF!</v>
      </c>
      <c r="AC142" s="7">
        <f t="shared" si="447"/>
        <v>0.91154894152169363</v>
      </c>
      <c r="AD142" s="27">
        <f t="shared" si="448"/>
        <v>34.200000000000003</v>
      </c>
      <c r="AE142" s="11" t="e">
        <f>ROUND(AD142*#REF!,-1)</f>
        <v>#REF!</v>
      </c>
      <c r="AF142" s="19">
        <f t="shared" si="449"/>
        <v>0.43366170614127025</v>
      </c>
      <c r="AG142" s="57"/>
      <c r="AH142" s="82" t="s">
        <v>54</v>
      </c>
      <c r="AI142" s="83">
        <f t="shared" si="450"/>
        <v>0</v>
      </c>
      <c r="AJ142" s="83" t="s">
        <v>54</v>
      </c>
      <c r="AK142" s="83">
        <f t="shared" si="451"/>
        <v>0</v>
      </c>
      <c r="AL142" s="83" t="s">
        <v>54</v>
      </c>
      <c r="AM142" s="83">
        <f t="shared" si="452"/>
        <v>0</v>
      </c>
      <c r="AN142" s="83" t="s">
        <v>54</v>
      </c>
      <c r="AO142" s="83">
        <f t="shared" si="453"/>
        <v>0</v>
      </c>
      <c r="AP142" s="89">
        <f t="shared" si="454"/>
        <v>0</v>
      </c>
      <c r="AQ142" s="86">
        <f t="shared" si="455"/>
        <v>0</v>
      </c>
      <c r="AR142" s="64" t="s">
        <v>54</v>
      </c>
      <c r="AS142" s="65">
        <v>0</v>
      </c>
      <c r="AT142" s="65" t="s">
        <v>54</v>
      </c>
      <c r="AU142" s="65">
        <v>0</v>
      </c>
      <c r="AV142" s="65" t="s">
        <v>54</v>
      </c>
      <c r="AW142" s="65">
        <v>0</v>
      </c>
      <c r="AX142" s="65" t="s">
        <v>54</v>
      </c>
      <c r="AY142" s="65">
        <v>0</v>
      </c>
      <c r="AZ142" s="61">
        <f t="shared" si="456"/>
        <v>0</v>
      </c>
      <c r="BA142" s="9">
        <f t="shared" si="457"/>
        <v>0</v>
      </c>
      <c r="BB142" s="9">
        <f t="shared" si="458"/>
        <v>0</v>
      </c>
      <c r="BC142" s="68" t="s">
        <v>54</v>
      </c>
      <c r="BD142" s="69">
        <v>0</v>
      </c>
      <c r="BE142" s="69" t="s">
        <v>54</v>
      </c>
      <c r="BF142" s="69">
        <v>0</v>
      </c>
      <c r="BG142" s="69" t="s">
        <v>54</v>
      </c>
      <c r="BH142" s="69">
        <v>0</v>
      </c>
      <c r="BI142" s="69" t="s">
        <v>54</v>
      </c>
      <c r="BJ142" s="69">
        <v>0</v>
      </c>
      <c r="BK142" s="61">
        <f t="shared" si="459"/>
        <v>0</v>
      </c>
      <c r="BL142" s="9">
        <f t="shared" si="460"/>
        <v>0</v>
      </c>
      <c r="BM142" s="9">
        <f t="shared" si="461"/>
        <v>0</v>
      </c>
      <c r="BN142" s="78" t="s">
        <v>54</v>
      </c>
      <c r="BO142" s="79">
        <v>0</v>
      </c>
      <c r="BP142" s="79" t="s">
        <v>54</v>
      </c>
      <c r="BQ142" s="79">
        <v>0</v>
      </c>
      <c r="BR142" s="79" t="s">
        <v>54</v>
      </c>
      <c r="BS142" s="79">
        <v>0</v>
      </c>
      <c r="BT142" s="79" t="s">
        <v>54</v>
      </c>
      <c r="BU142" s="79">
        <v>0</v>
      </c>
      <c r="BV142" s="61">
        <f t="shared" si="462"/>
        <v>0</v>
      </c>
      <c r="BW142" s="9">
        <f t="shared" si="463"/>
        <v>0</v>
      </c>
      <c r="BX142" s="9">
        <f t="shared" si="464"/>
        <v>0</v>
      </c>
      <c r="BY142" s="8">
        <v>0</v>
      </c>
      <c r="BZ142" s="9">
        <f t="shared" si="465"/>
        <v>0</v>
      </c>
      <c r="CA142" s="9">
        <f t="shared" si="466"/>
        <v>0</v>
      </c>
      <c r="CB142" s="8">
        <v>0</v>
      </c>
      <c r="CC142" s="9">
        <f t="shared" si="467"/>
        <v>0</v>
      </c>
      <c r="CD142" s="9">
        <f t="shared" si="468"/>
        <v>0</v>
      </c>
      <c r="CE142" s="10">
        <v>1</v>
      </c>
    </row>
    <row r="143" spans="1:83" s="10" customFormat="1" ht="58.5" customHeight="1">
      <c r="A143" s="10" t="s">
        <v>65</v>
      </c>
      <c r="B143" s="33"/>
      <c r="C143" s="130" t="s">
        <v>107</v>
      </c>
      <c r="D143" s="20" t="s">
        <v>2198</v>
      </c>
      <c r="E143" s="20" t="s">
        <v>1685</v>
      </c>
      <c r="F143" s="20" t="s">
        <v>1668</v>
      </c>
      <c r="G143" s="96">
        <f t="shared" si="471"/>
        <v>19.440000000000001</v>
      </c>
      <c r="H143" s="110">
        <f>SUMIF(цены!A:A,C143,цены!B:B)</f>
        <v>29.9</v>
      </c>
      <c r="I143" s="113">
        <f>SUMIF(наличие!H:H,C143,наличие!D:D)</f>
        <v>81</v>
      </c>
      <c r="J143" s="32" t="s">
        <v>54</v>
      </c>
      <c r="K143" s="35">
        <v>0</v>
      </c>
      <c r="L143" s="32" t="s">
        <v>54</v>
      </c>
      <c r="M143" s="35">
        <v>0</v>
      </c>
      <c r="N143" s="32" t="s">
        <v>54</v>
      </c>
      <c r="O143" s="35">
        <v>0</v>
      </c>
      <c r="P143" s="32" t="s">
        <v>54</v>
      </c>
      <c r="Q143" s="35">
        <v>0</v>
      </c>
      <c r="R143" s="36">
        <f t="shared" si="438"/>
        <v>0</v>
      </c>
      <c r="S143" s="92">
        <f t="shared" si="439"/>
        <v>0</v>
      </c>
      <c r="T143" s="42">
        <f t="shared" si="470"/>
        <v>4.415</v>
      </c>
      <c r="U143" s="24">
        <f t="shared" si="440"/>
        <v>0</v>
      </c>
      <c r="V143" s="25">
        <f t="shared" si="441"/>
        <v>23.855</v>
      </c>
      <c r="W143" s="70">
        <f t="shared" si="442"/>
        <v>83</v>
      </c>
      <c r="X143" s="43">
        <f t="shared" si="443"/>
        <v>90.6</v>
      </c>
      <c r="Y143" s="11">
        <f t="shared" si="444"/>
        <v>7470</v>
      </c>
      <c r="Z143" s="6">
        <f t="shared" si="445"/>
        <v>2.4793544330329071</v>
      </c>
      <c r="AA143" s="26">
        <f t="shared" si="446"/>
        <v>45.6</v>
      </c>
      <c r="AB143" s="11" t="e">
        <f>ROUND(AA143*#REF!,-1)</f>
        <v>#REF!</v>
      </c>
      <c r="AC143" s="7">
        <f t="shared" si="447"/>
        <v>0.91154894152169363</v>
      </c>
      <c r="AD143" s="27">
        <f t="shared" si="448"/>
        <v>34.200000000000003</v>
      </c>
      <c r="AE143" s="11" t="e">
        <f>ROUND(AD143*#REF!,-1)</f>
        <v>#REF!</v>
      </c>
      <c r="AF143" s="19">
        <f t="shared" si="449"/>
        <v>0.43366170614127025</v>
      </c>
      <c r="AG143" s="57"/>
      <c r="AH143" s="82" t="s">
        <v>54</v>
      </c>
      <c r="AI143" s="83">
        <f t="shared" si="450"/>
        <v>0</v>
      </c>
      <c r="AJ143" s="83" t="s">
        <v>54</v>
      </c>
      <c r="AK143" s="83">
        <f t="shared" si="451"/>
        <v>0</v>
      </c>
      <c r="AL143" s="83" t="s">
        <v>54</v>
      </c>
      <c r="AM143" s="83">
        <f t="shared" si="452"/>
        <v>0</v>
      </c>
      <c r="AN143" s="83" t="s">
        <v>54</v>
      </c>
      <c r="AO143" s="83">
        <f t="shared" si="453"/>
        <v>0</v>
      </c>
      <c r="AP143" s="89">
        <f t="shared" si="454"/>
        <v>0</v>
      </c>
      <c r="AQ143" s="86">
        <f t="shared" si="455"/>
        <v>0</v>
      </c>
      <c r="AR143" s="64" t="s">
        <v>54</v>
      </c>
      <c r="AS143" s="65">
        <v>0</v>
      </c>
      <c r="AT143" s="65" t="s">
        <v>54</v>
      </c>
      <c r="AU143" s="65">
        <v>0</v>
      </c>
      <c r="AV143" s="65" t="s">
        <v>54</v>
      </c>
      <c r="AW143" s="65">
        <v>0</v>
      </c>
      <c r="AX143" s="65" t="s">
        <v>54</v>
      </c>
      <c r="AY143" s="65">
        <v>0</v>
      </c>
      <c r="AZ143" s="61">
        <f t="shared" si="456"/>
        <v>0</v>
      </c>
      <c r="BA143" s="9">
        <f t="shared" si="457"/>
        <v>0</v>
      </c>
      <c r="BB143" s="9">
        <f t="shared" si="458"/>
        <v>0</v>
      </c>
      <c r="BC143" s="68" t="s">
        <v>54</v>
      </c>
      <c r="BD143" s="69">
        <v>0</v>
      </c>
      <c r="BE143" s="69" t="s">
        <v>54</v>
      </c>
      <c r="BF143" s="69">
        <v>0</v>
      </c>
      <c r="BG143" s="69" t="s">
        <v>54</v>
      </c>
      <c r="BH143" s="69">
        <v>0</v>
      </c>
      <c r="BI143" s="69" t="s">
        <v>54</v>
      </c>
      <c r="BJ143" s="69">
        <v>0</v>
      </c>
      <c r="BK143" s="61">
        <f t="shared" si="459"/>
        <v>0</v>
      </c>
      <c r="BL143" s="9">
        <f t="shared" si="460"/>
        <v>0</v>
      </c>
      <c r="BM143" s="9">
        <f t="shared" si="461"/>
        <v>0</v>
      </c>
      <c r="BN143" s="78" t="s">
        <v>54</v>
      </c>
      <c r="BO143" s="79">
        <v>0</v>
      </c>
      <c r="BP143" s="79" t="s">
        <v>54</v>
      </c>
      <c r="BQ143" s="79">
        <v>0</v>
      </c>
      <c r="BR143" s="79" t="s">
        <v>54</v>
      </c>
      <c r="BS143" s="79">
        <v>0</v>
      </c>
      <c r="BT143" s="79" t="s">
        <v>54</v>
      </c>
      <c r="BU143" s="79">
        <v>0</v>
      </c>
      <c r="BV143" s="61">
        <f t="shared" si="462"/>
        <v>0</v>
      </c>
      <c r="BW143" s="9">
        <f t="shared" si="463"/>
        <v>0</v>
      </c>
      <c r="BX143" s="9">
        <f t="shared" si="464"/>
        <v>0</v>
      </c>
      <c r="BY143" s="8">
        <v>0</v>
      </c>
      <c r="BZ143" s="9">
        <f t="shared" si="465"/>
        <v>0</v>
      </c>
      <c r="CA143" s="9">
        <f t="shared" si="466"/>
        <v>0</v>
      </c>
      <c r="CB143" s="8">
        <v>0</v>
      </c>
      <c r="CC143" s="9">
        <f t="shared" si="467"/>
        <v>0</v>
      </c>
      <c r="CD143" s="9">
        <f t="shared" si="468"/>
        <v>0</v>
      </c>
      <c r="CE143" s="10">
        <v>1</v>
      </c>
    </row>
    <row r="144" spans="1:83" s="10" customFormat="1" ht="58.5" customHeight="1">
      <c r="A144" s="10" t="s">
        <v>65</v>
      </c>
      <c r="B144" s="33"/>
      <c r="C144" s="130" t="s">
        <v>107</v>
      </c>
      <c r="D144" s="20" t="s">
        <v>2226</v>
      </c>
      <c r="E144" s="20" t="s">
        <v>1685</v>
      </c>
      <c r="F144" s="20" t="s">
        <v>1668</v>
      </c>
      <c r="G144" s="96">
        <f t="shared" si="471"/>
        <v>19.440000000000001</v>
      </c>
      <c r="H144" s="110">
        <f>SUMIF(цены!A:A,C144,цены!B:B)</f>
        <v>29.9</v>
      </c>
      <c r="I144" s="113">
        <f>SUMIF(наличие!H:H,C144,наличие!D:D)</f>
        <v>81</v>
      </c>
      <c r="J144" s="32" t="s">
        <v>54</v>
      </c>
      <c r="K144" s="35">
        <v>0</v>
      </c>
      <c r="L144" s="32" t="s">
        <v>54</v>
      </c>
      <c r="M144" s="35">
        <v>0</v>
      </c>
      <c r="N144" s="32" t="s">
        <v>54</v>
      </c>
      <c r="O144" s="35">
        <v>0</v>
      </c>
      <c r="P144" s="32" t="s">
        <v>54</v>
      </c>
      <c r="Q144" s="35">
        <v>0</v>
      </c>
      <c r="R144" s="36">
        <f t="shared" si="438"/>
        <v>0</v>
      </c>
      <c r="S144" s="92">
        <f t="shared" si="439"/>
        <v>0</v>
      </c>
      <c r="T144" s="42">
        <f t="shared" si="470"/>
        <v>4.415</v>
      </c>
      <c r="U144" s="24">
        <f t="shared" si="440"/>
        <v>0</v>
      </c>
      <c r="V144" s="25">
        <f t="shared" si="441"/>
        <v>23.855</v>
      </c>
      <c r="W144" s="70">
        <f t="shared" si="442"/>
        <v>83</v>
      </c>
      <c r="X144" s="43">
        <f t="shared" si="443"/>
        <v>90.6</v>
      </c>
      <c r="Y144" s="11">
        <f t="shared" si="444"/>
        <v>7470</v>
      </c>
      <c r="Z144" s="6">
        <f t="shared" si="445"/>
        <v>2.4793544330329071</v>
      </c>
      <c r="AA144" s="26">
        <f t="shared" si="446"/>
        <v>45.6</v>
      </c>
      <c r="AB144" s="11" t="e">
        <f>ROUND(AA144*#REF!,-1)</f>
        <v>#REF!</v>
      </c>
      <c r="AC144" s="7">
        <f t="shared" si="447"/>
        <v>0.91154894152169363</v>
      </c>
      <c r="AD144" s="27">
        <f t="shared" si="448"/>
        <v>34.200000000000003</v>
      </c>
      <c r="AE144" s="11" t="e">
        <f>ROUND(AD144*#REF!,-1)</f>
        <v>#REF!</v>
      </c>
      <c r="AF144" s="19">
        <f t="shared" si="449"/>
        <v>0.43366170614127025</v>
      </c>
      <c r="AG144" s="57"/>
      <c r="AH144" s="82" t="s">
        <v>54</v>
      </c>
      <c r="AI144" s="83">
        <f t="shared" si="450"/>
        <v>0</v>
      </c>
      <c r="AJ144" s="83" t="s">
        <v>54</v>
      </c>
      <c r="AK144" s="83">
        <f t="shared" si="451"/>
        <v>0</v>
      </c>
      <c r="AL144" s="83" t="s">
        <v>54</v>
      </c>
      <c r="AM144" s="83">
        <f t="shared" si="452"/>
        <v>0</v>
      </c>
      <c r="AN144" s="83" t="s">
        <v>54</v>
      </c>
      <c r="AO144" s="83">
        <f t="shared" si="453"/>
        <v>0</v>
      </c>
      <c r="AP144" s="89">
        <f t="shared" si="454"/>
        <v>0</v>
      </c>
      <c r="AQ144" s="86">
        <f t="shared" si="455"/>
        <v>0</v>
      </c>
      <c r="AR144" s="64" t="s">
        <v>54</v>
      </c>
      <c r="AS144" s="65">
        <v>0</v>
      </c>
      <c r="AT144" s="65" t="s">
        <v>54</v>
      </c>
      <c r="AU144" s="65">
        <v>0</v>
      </c>
      <c r="AV144" s="65" t="s">
        <v>54</v>
      </c>
      <c r="AW144" s="65">
        <v>0</v>
      </c>
      <c r="AX144" s="65" t="s">
        <v>54</v>
      </c>
      <c r="AY144" s="65">
        <v>0</v>
      </c>
      <c r="AZ144" s="61">
        <f t="shared" si="456"/>
        <v>0</v>
      </c>
      <c r="BA144" s="9">
        <f t="shared" si="457"/>
        <v>0</v>
      </c>
      <c r="BB144" s="9">
        <f t="shared" si="458"/>
        <v>0</v>
      </c>
      <c r="BC144" s="68" t="s">
        <v>54</v>
      </c>
      <c r="BD144" s="69">
        <v>0</v>
      </c>
      <c r="BE144" s="69" t="s">
        <v>54</v>
      </c>
      <c r="BF144" s="69">
        <v>0</v>
      </c>
      <c r="BG144" s="69" t="s">
        <v>54</v>
      </c>
      <c r="BH144" s="69">
        <v>0</v>
      </c>
      <c r="BI144" s="69" t="s">
        <v>54</v>
      </c>
      <c r="BJ144" s="69">
        <v>0</v>
      </c>
      <c r="BK144" s="61">
        <f t="shared" si="459"/>
        <v>0</v>
      </c>
      <c r="BL144" s="9">
        <f t="shared" si="460"/>
        <v>0</v>
      </c>
      <c r="BM144" s="9">
        <f t="shared" si="461"/>
        <v>0</v>
      </c>
      <c r="BN144" s="78" t="s">
        <v>54</v>
      </c>
      <c r="BO144" s="79">
        <v>0</v>
      </c>
      <c r="BP144" s="79" t="s">
        <v>54</v>
      </c>
      <c r="BQ144" s="79">
        <v>0</v>
      </c>
      <c r="BR144" s="79" t="s">
        <v>54</v>
      </c>
      <c r="BS144" s="79">
        <v>0</v>
      </c>
      <c r="BT144" s="79" t="s">
        <v>54</v>
      </c>
      <c r="BU144" s="79">
        <v>0</v>
      </c>
      <c r="BV144" s="61">
        <f t="shared" si="462"/>
        <v>0</v>
      </c>
      <c r="BW144" s="9">
        <f t="shared" si="463"/>
        <v>0</v>
      </c>
      <c r="BX144" s="9">
        <f t="shared" si="464"/>
        <v>0</v>
      </c>
      <c r="BY144" s="8">
        <v>0</v>
      </c>
      <c r="BZ144" s="9">
        <f t="shared" si="465"/>
        <v>0</v>
      </c>
      <c r="CA144" s="9">
        <f t="shared" si="466"/>
        <v>0</v>
      </c>
      <c r="CB144" s="8">
        <v>0</v>
      </c>
      <c r="CC144" s="9">
        <f t="shared" si="467"/>
        <v>0</v>
      </c>
      <c r="CD144" s="9">
        <f t="shared" si="468"/>
        <v>0</v>
      </c>
      <c r="CE144" s="10">
        <v>1</v>
      </c>
    </row>
    <row r="145" spans="1:83" s="10" customFormat="1" ht="58.5" customHeight="1">
      <c r="A145" s="10" t="s">
        <v>65</v>
      </c>
      <c r="B145" s="33"/>
      <c r="C145" s="130" t="s">
        <v>107</v>
      </c>
      <c r="D145" s="20" t="s">
        <v>2187</v>
      </c>
      <c r="E145" s="20" t="s">
        <v>1685</v>
      </c>
      <c r="F145" s="20" t="s">
        <v>1668</v>
      </c>
      <c r="G145" s="96">
        <f t="shared" si="471"/>
        <v>19.440000000000001</v>
      </c>
      <c r="H145" s="110">
        <f>SUMIF(цены!A:A,C145,цены!B:B)</f>
        <v>29.9</v>
      </c>
      <c r="I145" s="113">
        <f>SUMIF(наличие!H:H,C145,наличие!D:D)</f>
        <v>81</v>
      </c>
      <c r="J145" s="32" t="s">
        <v>54</v>
      </c>
      <c r="K145" s="35">
        <v>0</v>
      </c>
      <c r="L145" s="32" t="s">
        <v>54</v>
      </c>
      <c r="M145" s="35">
        <v>0</v>
      </c>
      <c r="N145" s="32" t="s">
        <v>54</v>
      </c>
      <c r="O145" s="35">
        <v>0</v>
      </c>
      <c r="P145" s="32" t="s">
        <v>54</v>
      </c>
      <c r="Q145" s="35">
        <v>0</v>
      </c>
      <c r="R145" s="36">
        <f t="shared" si="438"/>
        <v>0</v>
      </c>
      <c r="S145" s="92">
        <f t="shared" si="439"/>
        <v>0</v>
      </c>
      <c r="T145" s="42">
        <f t="shared" si="470"/>
        <v>4.415</v>
      </c>
      <c r="U145" s="24">
        <f t="shared" si="440"/>
        <v>0</v>
      </c>
      <c r="V145" s="25">
        <f t="shared" si="441"/>
        <v>23.855</v>
      </c>
      <c r="W145" s="70">
        <f t="shared" si="442"/>
        <v>83</v>
      </c>
      <c r="X145" s="43">
        <f t="shared" si="443"/>
        <v>90.6</v>
      </c>
      <c r="Y145" s="11">
        <f t="shared" si="444"/>
        <v>7470</v>
      </c>
      <c r="Z145" s="6">
        <f t="shared" si="445"/>
        <v>2.4793544330329071</v>
      </c>
      <c r="AA145" s="26">
        <f t="shared" si="446"/>
        <v>45.6</v>
      </c>
      <c r="AB145" s="11" t="e">
        <f>ROUND(AA145*#REF!,-1)</f>
        <v>#REF!</v>
      </c>
      <c r="AC145" s="7">
        <f t="shared" si="447"/>
        <v>0.91154894152169363</v>
      </c>
      <c r="AD145" s="27">
        <f t="shared" si="448"/>
        <v>34.200000000000003</v>
      </c>
      <c r="AE145" s="11" t="e">
        <f>ROUND(AD145*#REF!,-1)</f>
        <v>#REF!</v>
      </c>
      <c r="AF145" s="19">
        <f t="shared" si="449"/>
        <v>0.43366170614127025</v>
      </c>
      <c r="AG145" s="57"/>
      <c r="AH145" s="82" t="s">
        <v>54</v>
      </c>
      <c r="AI145" s="83">
        <f t="shared" si="450"/>
        <v>0</v>
      </c>
      <c r="AJ145" s="83" t="s">
        <v>54</v>
      </c>
      <c r="AK145" s="83">
        <f t="shared" si="451"/>
        <v>0</v>
      </c>
      <c r="AL145" s="83" t="s">
        <v>54</v>
      </c>
      <c r="AM145" s="83">
        <f t="shared" si="452"/>
        <v>0</v>
      </c>
      <c r="AN145" s="83" t="s">
        <v>54</v>
      </c>
      <c r="AO145" s="83">
        <f t="shared" si="453"/>
        <v>0</v>
      </c>
      <c r="AP145" s="89">
        <f t="shared" si="454"/>
        <v>0</v>
      </c>
      <c r="AQ145" s="86">
        <f t="shared" si="455"/>
        <v>0</v>
      </c>
      <c r="AR145" s="64" t="s">
        <v>54</v>
      </c>
      <c r="AS145" s="65">
        <v>0</v>
      </c>
      <c r="AT145" s="65" t="s">
        <v>54</v>
      </c>
      <c r="AU145" s="65">
        <v>0</v>
      </c>
      <c r="AV145" s="65" t="s">
        <v>54</v>
      </c>
      <c r="AW145" s="65">
        <v>0</v>
      </c>
      <c r="AX145" s="65" t="s">
        <v>54</v>
      </c>
      <c r="AY145" s="65">
        <v>0</v>
      </c>
      <c r="AZ145" s="61">
        <f t="shared" si="456"/>
        <v>0</v>
      </c>
      <c r="BA145" s="9">
        <f t="shared" si="457"/>
        <v>0</v>
      </c>
      <c r="BB145" s="9">
        <f t="shared" si="458"/>
        <v>0</v>
      </c>
      <c r="BC145" s="68" t="s">
        <v>54</v>
      </c>
      <c r="BD145" s="69">
        <v>0</v>
      </c>
      <c r="BE145" s="69" t="s">
        <v>54</v>
      </c>
      <c r="BF145" s="69">
        <v>0</v>
      </c>
      <c r="BG145" s="69" t="s">
        <v>54</v>
      </c>
      <c r="BH145" s="69">
        <v>0</v>
      </c>
      <c r="BI145" s="69" t="s">
        <v>54</v>
      </c>
      <c r="BJ145" s="69">
        <v>0</v>
      </c>
      <c r="BK145" s="61">
        <f t="shared" si="459"/>
        <v>0</v>
      </c>
      <c r="BL145" s="9">
        <f t="shared" si="460"/>
        <v>0</v>
      </c>
      <c r="BM145" s="9">
        <f t="shared" si="461"/>
        <v>0</v>
      </c>
      <c r="BN145" s="78" t="s">
        <v>54</v>
      </c>
      <c r="BO145" s="79">
        <v>0</v>
      </c>
      <c r="BP145" s="79" t="s">
        <v>54</v>
      </c>
      <c r="BQ145" s="79">
        <v>0</v>
      </c>
      <c r="BR145" s="79" t="s">
        <v>54</v>
      </c>
      <c r="BS145" s="79">
        <v>0</v>
      </c>
      <c r="BT145" s="79" t="s">
        <v>54</v>
      </c>
      <c r="BU145" s="79">
        <v>0</v>
      </c>
      <c r="BV145" s="61">
        <f t="shared" si="462"/>
        <v>0</v>
      </c>
      <c r="BW145" s="9">
        <f t="shared" si="463"/>
        <v>0</v>
      </c>
      <c r="BX145" s="9">
        <f t="shared" si="464"/>
        <v>0</v>
      </c>
      <c r="BY145" s="8">
        <v>0</v>
      </c>
      <c r="BZ145" s="9">
        <f t="shared" si="465"/>
        <v>0</v>
      </c>
      <c r="CA145" s="9">
        <f t="shared" si="466"/>
        <v>0</v>
      </c>
      <c r="CB145" s="8">
        <v>0</v>
      </c>
      <c r="CC145" s="9">
        <f t="shared" si="467"/>
        <v>0</v>
      </c>
      <c r="CD145" s="9">
        <f t="shared" si="468"/>
        <v>0</v>
      </c>
      <c r="CE145" s="10">
        <v>1</v>
      </c>
    </row>
    <row r="146" spans="1:83" s="10" customFormat="1" ht="58.5" customHeight="1">
      <c r="A146" s="10" t="s">
        <v>65</v>
      </c>
      <c r="B146" s="33"/>
      <c r="C146" s="130" t="s">
        <v>107</v>
      </c>
      <c r="D146" s="20" t="s">
        <v>2227</v>
      </c>
      <c r="E146" s="20" t="s">
        <v>1685</v>
      </c>
      <c r="F146" s="20" t="s">
        <v>1668</v>
      </c>
      <c r="G146" s="96">
        <f t="shared" si="471"/>
        <v>19.440000000000001</v>
      </c>
      <c r="H146" s="110">
        <f>SUMIF(цены!A:A,C146,цены!B:B)</f>
        <v>29.9</v>
      </c>
      <c r="I146" s="113">
        <f>SUMIF(наличие!H:H,C146,наличие!D:D)</f>
        <v>81</v>
      </c>
      <c r="J146" s="32" t="s">
        <v>54</v>
      </c>
      <c r="K146" s="35">
        <v>0</v>
      </c>
      <c r="L146" s="32" t="s">
        <v>54</v>
      </c>
      <c r="M146" s="35">
        <v>0</v>
      </c>
      <c r="N146" s="32" t="s">
        <v>54</v>
      </c>
      <c r="O146" s="35">
        <v>0</v>
      </c>
      <c r="P146" s="32" t="s">
        <v>54</v>
      </c>
      <c r="Q146" s="35">
        <v>0</v>
      </c>
      <c r="R146" s="36">
        <f t="shared" si="438"/>
        <v>0</v>
      </c>
      <c r="S146" s="92">
        <f t="shared" si="439"/>
        <v>0</v>
      </c>
      <c r="T146" s="42">
        <f t="shared" si="470"/>
        <v>4.415</v>
      </c>
      <c r="U146" s="24">
        <f t="shared" si="440"/>
        <v>0</v>
      </c>
      <c r="V146" s="25">
        <f t="shared" si="441"/>
        <v>23.855</v>
      </c>
      <c r="W146" s="70">
        <f t="shared" si="442"/>
        <v>83</v>
      </c>
      <c r="X146" s="43">
        <f t="shared" si="443"/>
        <v>90.6</v>
      </c>
      <c r="Y146" s="11">
        <f t="shared" si="444"/>
        <v>7470</v>
      </c>
      <c r="Z146" s="6">
        <f t="shared" si="445"/>
        <v>2.4793544330329071</v>
      </c>
      <c r="AA146" s="26">
        <f t="shared" si="446"/>
        <v>45.6</v>
      </c>
      <c r="AB146" s="11" t="e">
        <f>ROUND(AA146*#REF!,-1)</f>
        <v>#REF!</v>
      </c>
      <c r="AC146" s="7">
        <f t="shared" si="447"/>
        <v>0.91154894152169363</v>
      </c>
      <c r="AD146" s="27">
        <f t="shared" si="448"/>
        <v>34.200000000000003</v>
      </c>
      <c r="AE146" s="11" t="e">
        <f>ROUND(AD146*#REF!,-1)</f>
        <v>#REF!</v>
      </c>
      <c r="AF146" s="19">
        <f t="shared" si="449"/>
        <v>0.43366170614127025</v>
      </c>
      <c r="AG146" s="57"/>
      <c r="AH146" s="82" t="s">
        <v>54</v>
      </c>
      <c r="AI146" s="83">
        <f t="shared" si="450"/>
        <v>0</v>
      </c>
      <c r="AJ146" s="83" t="s">
        <v>54</v>
      </c>
      <c r="AK146" s="83">
        <f t="shared" si="451"/>
        <v>0</v>
      </c>
      <c r="AL146" s="83" t="s">
        <v>54</v>
      </c>
      <c r="AM146" s="83">
        <f t="shared" si="452"/>
        <v>0</v>
      </c>
      <c r="AN146" s="83" t="s">
        <v>54</v>
      </c>
      <c r="AO146" s="83">
        <f t="shared" si="453"/>
        <v>0</v>
      </c>
      <c r="AP146" s="89">
        <f t="shared" si="454"/>
        <v>0</v>
      </c>
      <c r="AQ146" s="86">
        <f t="shared" si="455"/>
        <v>0</v>
      </c>
      <c r="AR146" s="64" t="s">
        <v>54</v>
      </c>
      <c r="AS146" s="65">
        <v>0</v>
      </c>
      <c r="AT146" s="65" t="s">
        <v>54</v>
      </c>
      <c r="AU146" s="65">
        <v>0</v>
      </c>
      <c r="AV146" s="65" t="s">
        <v>54</v>
      </c>
      <c r="AW146" s="65">
        <v>0</v>
      </c>
      <c r="AX146" s="65" t="s">
        <v>54</v>
      </c>
      <c r="AY146" s="65">
        <v>0</v>
      </c>
      <c r="AZ146" s="61">
        <f t="shared" si="456"/>
        <v>0</v>
      </c>
      <c r="BA146" s="9">
        <f t="shared" si="457"/>
        <v>0</v>
      </c>
      <c r="BB146" s="9">
        <f t="shared" si="458"/>
        <v>0</v>
      </c>
      <c r="BC146" s="68" t="s">
        <v>54</v>
      </c>
      <c r="BD146" s="69">
        <v>0</v>
      </c>
      <c r="BE146" s="69" t="s">
        <v>54</v>
      </c>
      <c r="BF146" s="69">
        <v>0</v>
      </c>
      <c r="BG146" s="69" t="s">
        <v>54</v>
      </c>
      <c r="BH146" s="69">
        <v>0</v>
      </c>
      <c r="BI146" s="69" t="s">
        <v>54</v>
      </c>
      <c r="BJ146" s="69">
        <v>0</v>
      </c>
      <c r="BK146" s="61">
        <f t="shared" si="459"/>
        <v>0</v>
      </c>
      <c r="BL146" s="9">
        <f t="shared" si="460"/>
        <v>0</v>
      </c>
      <c r="BM146" s="9">
        <f t="shared" si="461"/>
        <v>0</v>
      </c>
      <c r="BN146" s="78" t="s">
        <v>54</v>
      </c>
      <c r="BO146" s="79">
        <v>0</v>
      </c>
      <c r="BP146" s="79" t="s">
        <v>54</v>
      </c>
      <c r="BQ146" s="79">
        <v>0</v>
      </c>
      <c r="BR146" s="79" t="s">
        <v>54</v>
      </c>
      <c r="BS146" s="79">
        <v>0</v>
      </c>
      <c r="BT146" s="79" t="s">
        <v>54</v>
      </c>
      <c r="BU146" s="79">
        <v>0</v>
      </c>
      <c r="BV146" s="61">
        <f t="shared" si="462"/>
        <v>0</v>
      </c>
      <c r="BW146" s="9">
        <f t="shared" si="463"/>
        <v>0</v>
      </c>
      <c r="BX146" s="9">
        <f t="shared" si="464"/>
        <v>0</v>
      </c>
      <c r="BY146" s="8">
        <v>0</v>
      </c>
      <c r="BZ146" s="9">
        <f t="shared" si="465"/>
        <v>0</v>
      </c>
      <c r="CA146" s="9">
        <f t="shared" si="466"/>
        <v>0</v>
      </c>
      <c r="CB146" s="8">
        <v>0</v>
      </c>
      <c r="CC146" s="9">
        <f t="shared" si="467"/>
        <v>0</v>
      </c>
      <c r="CD146" s="9">
        <f t="shared" si="468"/>
        <v>0</v>
      </c>
      <c r="CE146" s="10">
        <v>1</v>
      </c>
    </row>
    <row r="147" spans="1:83" s="10" customFormat="1" ht="58.5" customHeight="1">
      <c r="A147" s="10" t="s">
        <v>65</v>
      </c>
      <c r="B147" s="33"/>
      <c r="C147" s="130" t="s">
        <v>1652</v>
      </c>
      <c r="D147" s="20" t="s">
        <v>2190</v>
      </c>
      <c r="E147" s="20" t="s">
        <v>1685</v>
      </c>
      <c r="F147" s="20" t="s">
        <v>1670</v>
      </c>
      <c r="G147" s="96">
        <f t="shared" si="471"/>
        <v>14.24</v>
      </c>
      <c r="H147" s="110">
        <f>SUMIF(цены!A:A,C147,цены!B:B)</f>
        <v>21.9</v>
      </c>
      <c r="I147" s="113">
        <f>SUMIF(наличие!H:H,C147,наличие!D:D)</f>
        <v>55</v>
      </c>
      <c r="J147" s="32" t="s">
        <v>54</v>
      </c>
      <c r="K147" s="35">
        <v>0</v>
      </c>
      <c r="L147" s="32" t="s">
        <v>54</v>
      </c>
      <c r="M147" s="35">
        <v>0</v>
      </c>
      <c r="N147" s="32" t="s">
        <v>54</v>
      </c>
      <c r="O147" s="35">
        <v>0</v>
      </c>
      <c r="P147" s="32" t="s">
        <v>54</v>
      </c>
      <c r="Q147" s="35">
        <v>0</v>
      </c>
      <c r="R147" s="36">
        <f t="shared" si="438"/>
        <v>0</v>
      </c>
      <c r="S147" s="92">
        <f t="shared" si="439"/>
        <v>0</v>
      </c>
      <c r="T147" s="42">
        <f t="shared" si="470"/>
        <v>3.6349999999999998</v>
      </c>
      <c r="U147" s="24">
        <f t="shared" si="440"/>
        <v>0</v>
      </c>
      <c r="V147" s="25">
        <f t="shared" si="441"/>
        <v>17.875</v>
      </c>
      <c r="W147" s="70">
        <f t="shared" si="442"/>
        <v>63</v>
      </c>
      <c r="X147" s="43">
        <f t="shared" si="443"/>
        <v>67.900000000000006</v>
      </c>
      <c r="Y147" s="11">
        <f t="shared" si="444"/>
        <v>5670</v>
      </c>
      <c r="Z147" s="6">
        <f t="shared" si="445"/>
        <v>2.5244755244755246</v>
      </c>
      <c r="AA147" s="26">
        <f t="shared" si="446"/>
        <v>34.6</v>
      </c>
      <c r="AB147" s="11" t="e">
        <f>ROUND(AA147*#REF!,-1)</f>
        <v>#REF!</v>
      </c>
      <c r="AC147" s="7">
        <f t="shared" si="447"/>
        <v>0.93566433566433571</v>
      </c>
      <c r="AD147" s="27">
        <f t="shared" si="448"/>
        <v>26</v>
      </c>
      <c r="AE147" s="11" t="e">
        <f>ROUND(AD147*#REF!,-1)</f>
        <v>#REF!</v>
      </c>
      <c r="AF147" s="19">
        <f t="shared" si="449"/>
        <v>0.45454545454545453</v>
      </c>
      <c r="AG147" s="57"/>
      <c r="AH147" s="82" t="s">
        <v>54</v>
      </c>
      <c r="AI147" s="83">
        <f t="shared" si="450"/>
        <v>0</v>
      </c>
      <c r="AJ147" s="83" t="s">
        <v>54</v>
      </c>
      <c r="AK147" s="83">
        <f t="shared" si="451"/>
        <v>0</v>
      </c>
      <c r="AL147" s="83" t="s">
        <v>54</v>
      </c>
      <c r="AM147" s="83">
        <f t="shared" si="452"/>
        <v>0</v>
      </c>
      <c r="AN147" s="83" t="s">
        <v>54</v>
      </c>
      <c r="AO147" s="83">
        <f t="shared" si="453"/>
        <v>0</v>
      </c>
      <c r="AP147" s="89">
        <f t="shared" si="454"/>
        <v>0</v>
      </c>
      <c r="AQ147" s="86">
        <f t="shared" si="455"/>
        <v>0</v>
      </c>
      <c r="AR147" s="64" t="s">
        <v>54</v>
      </c>
      <c r="AS147" s="65">
        <v>0</v>
      </c>
      <c r="AT147" s="65" t="s">
        <v>54</v>
      </c>
      <c r="AU147" s="65">
        <v>0</v>
      </c>
      <c r="AV147" s="65" t="s">
        <v>54</v>
      </c>
      <c r="AW147" s="65">
        <v>0</v>
      </c>
      <c r="AX147" s="65" t="s">
        <v>54</v>
      </c>
      <c r="AY147" s="65">
        <v>0</v>
      </c>
      <c r="AZ147" s="61">
        <f t="shared" si="456"/>
        <v>0</v>
      </c>
      <c r="BA147" s="9">
        <f t="shared" si="457"/>
        <v>0</v>
      </c>
      <c r="BB147" s="9">
        <f t="shared" si="458"/>
        <v>0</v>
      </c>
      <c r="BC147" s="68" t="s">
        <v>54</v>
      </c>
      <c r="BD147" s="69">
        <v>0</v>
      </c>
      <c r="BE147" s="69" t="s">
        <v>54</v>
      </c>
      <c r="BF147" s="69">
        <v>0</v>
      </c>
      <c r="BG147" s="69" t="s">
        <v>54</v>
      </c>
      <c r="BH147" s="69">
        <v>0</v>
      </c>
      <c r="BI147" s="69" t="s">
        <v>54</v>
      </c>
      <c r="BJ147" s="69">
        <v>0</v>
      </c>
      <c r="BK147" s="61">
        <f t="shared" si="459"/>
        <v>0</v>
      </c>
      <c r="BL147" s="9">
        <f t="shared" si="460"/>
        <v>0</v>
      </c>
      <c r="BM147" s="9">
        <f t="shared" si="461"/>
        <v>0</v>
      </c>
      <c r="BN147" s="78" t="s">
        <v>54</v>
      </c>
      <c r="BO147" s="79">
        <v>0</v>
      </c>
      <c r="BP147" s="79" t="s">
        <v>54</v>
      </c>
      <c r="BQ147" s="79">
        <v>0</v>
      </c>
      <c r="BR147" s="79" t="s">
        <v>54</v>
      </c>
      <c r="BS147" s="79">
        <v>0</v>
      </c>
      <c r="BT147" s="79" t="s">
        <v>54</v>
      </c>
      <c r="BU147" s="79">
        <v>0</v>
      </c>
      <c r="BV147" s="61">
        <f t="shared" si="462"/>
        <v>0</v>
      </c>
      <c r="BW147" s="9">
        <f t="shared" si="463"/>
        <v>0</v>
      </c>
      <c r="BX147" s="9">
        <f t="shared" si="464"/>
        <v>0</v>
      </c>
      <c r="BY147" s="8">
        <v>0</v>
      </c>
      <c r="BZ147" s="9">
        <f t="shared" si="465"/>
        <v>0</v>
      </c>
      <c r="CA147" s="9">
        <f t="shared" si="466"/>
        <v>0</v>
      </c>
      <c r="CB147" s="8">
        <v>0</v>
      </c>
      <c r="CC147" s="9">
        <f t="shared" si="467"/>
        <v>0</v>
      </c>
      <c r="CD147" s="9">
        <f t="shared" si="468"/>
        <v>0</v>
      </c>
      <c r="CE147" s="10">
        <v>1</v>
      </c>
    </row>
    <row r="148" spans="1:83" s="10" customFormat="1" ht="58.5" customHeight="1">
      <c r="A148" s="10" t="s">
        <v>65</v>
      </c>
      <c r="B148" s="33"/>
      <c r="C148" s="130" t="s">
        <v>1652</v>
      </c>
      <c r="D148" s="20" t="s">
        <v>2189</v>
      </c>
      <c r="E148" s="20" t="s">
        <v>1685</v>
      </c>
      <c r="F148" s="20" t="s">
        <v>1670</v>
      </c>
      <c r="G148" s="96">
        <f t="shared" si="471"/>
        <v>14.24</v>
      </c>
      <c r="H148" s="110">
        <f>SUMIF(цены!A:A,C148,цены!B:B)</f>
        <v>21.9</v>
      </c>
      <c r="I148" s="113">
        <f>SUMIF(наличие!H:H,C148,наличие!D:D)</f>
        <v>55</v>
      </c>
      <c r="J148" s="32" t="s">
        <v>54</v>
      </c>
      <c r="K148" s="35">
        <v>0</v>
      </c>
      <c r="L148" s="32" t="s">
        <v>54</v>
      </c>
      <c r="M148" s="35">
        <v>0</v>
      </c>
      <c r="N148" s="32" t="s">
        <v>54</v>
      </c>
      <c r="O148" s="35">
        <v>0</v>
      </c>
      <c r="P148" s="32" t="s">
        <v>54</v>
      </c>
      <c r="Q148" s="35">
        <v>0</v>
      </c>
      <c r="R148" s="36">
        <f t="shared" si="438"/>
        <v>0</v>
      </c>
      <c r="S148" s="92">
        <f t="shared" si="439"/>
        <v>0</v>
      </c>
      <c r="T148" s="42">
        <f t="shared" si="470"/>
        <v>3.6349999999999998</v>
      </c>
      <c r="U148" s="24">
        <f t="shared" si="440"/>
        <v>0</v>
      </c>
      <c r="V148" s="25">
        <f t="shared" si="441"/>
        <v>17.875</v>
      </c>
      <c r="W148" s="70">
        <f t="shared" si="442"/>
        <v>63</v>
      </c>
      <c r="X148" s="43">
        <f t="shared" si="443"/>
        <v>67.900000000000006</v>
      </c>
      <c r="Y148" s="11">
        <f t="shared" si="444"/>
        <v>5670</v>
      </c>
      <c r="Z148" s="6">
        <f t="shared" si="445"/>
        <v>2.5244755244755246</v>
      </c>
      <c r="AA148" s="26">
        <f t="shared" si="446"/>
        <v>34.6</v>
      </c>
      <c r="AB148" s="11" t="e">
        <f>ROUND(AA148*#REF!,-1)</f>
        <v>#REF!</v>
      </c>
      <c r="AC148" s="7">
        <f t="shared" si="447"/>
        <v>0.93566433566433571</v>
      </c>
      <c r="AD148" s="27">
        <f t="shared" si="448"/>
        <v>26</v>
      </c>
      <c r="AE148" s="11" t="e">
        <f>ROUND(AD148*#REF!,-1)</f>
        <v>#REF!</v>
      </c>
      <c r="AF148" s="19">
        <f t="shared" si="449"/>
        <v>0.45454545454545453</v>
      </c>
      <c r="AG148" s="57"/>
      <c r="AH148" s="82" t="s">
        <v>54</v>
      </c>
      <c r="AI148" s="83">
        <f t="shared" si="450"/>
        <v>0</v>
      </c>
      <c r="AJ148" s="83" t="s">
        <v>54</v>
      </c>
      <c r="AK148" s="83">
        <f t="shared" si="451"/>
        <v>0</v>
      </c>
      <c r="AL148" s="83" t="s">
        <v>54</v>
      </c>
      <c r="AM148" s="83">
        <f t="shared" si="452"/>
        <v>0</v>
      </c>
      <c r="AN148" s="83" t="s">
        <v>54</v>
      </c>
      <c r="AO148" s="83">
        <f t="shared" si="453"/>
        <v>0</v>
      </c>
      <c r="AP148" s="89">
        <f t="shared" si="454"/>
        <v>0</v>
      </c>
      <c r="AQ148" s="86">
        <f t="shared" si="455"/>
        <v>0</v>
      </c>
      <c r="AR148" s="64" t="s">
        <v>54</v>
      </c>
      <c r="AS148" s="65">
        <v>0</v>
      </c>
      <c r="AT148" s="65" t="s">
        <v>54</v>
      </c>
      <c r="AU148" s="65">
        <v>0</v>
      </c>
      <c r="AV148" s="65" t="s">
        <v>54</v>
      </c>
      <c r="AW148" s="65">
        <v>0</v>
      </c>
      <c r="AX148" s="65" t="s">
        <v>54</v>
      </c>
      <c r="AY148" s="65">
        <v>0</v>
      </c>
      <c r="AZ148" s="61">
        <f t="shared" si="456"/>
        <v>0</v>
      </c>
      <c r="BA148" s="9">
        <f t="shared" si="457"/>
        <v>0</v>
      </c>
      <c r="BB148" s="9">
        <f t="shared" si="458"/>
        <v>0</v>
      </c>
      <c r="BC148" s="68" t="s">
        <v>54</v>
      </c>
      <c r="BD148" s="69">
        <v>0</v>
      </c>
      <c r="BE148" s="69" t="s">
        <v>54</v>
      </c>
      <c r="BF148" s="69">
        <v>0</v>
      </c>
      <c r="BG148" s="69" t="s">
        <v>54</v>
      </c>
      <c r="BH148" s="69">
        <v>0</v>
      </c>
      <c r="BI148" s="69" t="s">
        <v>54</v>
      </c>
      <c r="BJ148" s="69">
        <v>0</v>
      </c>
      <c r="BK148" s="61">
        <f t="shared" si="459"/>
        <v>0</v>
      </c>
      <c r="BL148" s="9">
        <f t="shared" si="460"/>
        <v>0</v>
      </c>
      <c r="BM148" s="9">
        <f t="shared" si="461"/>
        <v>0</v>
      </c>
      <c r="BN148" s="78" t="s">
        <v>54</v>
      </c>
      <c r="BO148" s="79">
        <v>0</v>
      </c>
      <c r="BP148" s="79" t="s">
        <v>54</v>
      </c>
      <c r="BQ148" s="79">
        <v>0</v>
      </c>
      <c r="BR148" s="79" t="s">
        <v>54</v>
      </c>
      <c r="BS148" s="79">
        <v>0</v>
      </c>
      <c r="BT148" s="79" t="s">
        <v>54</v>
      </c>
      <c r="BU148" s="79">
        <v>0</v>
      </c>
      <c r="BV148" s="61">
        <f t="shared" si="462"/>
        <v>0</v>
      </c>
      <c r="BW148" s="9">
        <f t="shared" si="463"/>
        <v>0</v>
      </c>
      <c r="BX148" s="9">
        <f t="shared" si="464"/>
        <v>0</v>
      </c>
      <c r="BY148" s="8">
        <v>0</v>
      </c>
      <c r="BZ148" s="9">
        <f t="shared" si="465"/>
        <v>0</v>
      </c>
      <c r="CA148" s="9">
        <f t="shared" si="466"/>
        <v>0</v>
      </c>
      <c r="CB148" s="8">
        <v>0</v>
      </c>
      <c r="CC148" s="9">
        <f t="shared" si="467"/>
        <v>0</v>
      </c>
      <c r="CD148" s="9">
        <f t="shared" si="468"/>
        <v>0</v>
      </c>
      <c r="CE148" s="10">
        <v>1</v>
      </c>
    </row>
    <row r="149" spans="1:83" s="10" customFormat="1" ht="58.5" customHeight="1">
      <c r="A149" s="10" t="s">
        <v>65</v>
      </c>
      <c r="B149" s="33"/>
      <c r="C149" s="130" t="s">
        <v>1652</v>
      </c>
      <c r="D149" s="20" t="s">
        <v>2193</v>
      </c>
      <c r="E149" s="20" t="s">
        <v>1685</v>
      </c>
      <c r="F149" s="20" t="s">
        <v>1670</v>
      </c>
      <c r="G149" s="96">
        <f t="shared" si="471"/>
        <v>14.24</v>
      </c>
      <c r="H149" s="110">
        <f>SUMIF(цены!A:A,C149,цены!B:B)</f>
        <v>21.9</v>
      </c>
      <c r="I149" s="113">
        <f>SUMIF(наличие!H:H,C149,наличие!D:D)</f>
        <v>55</v>
      </c>
      <c r="J149" s="32" t="s">
        <v>54</v>
      </c>
      <c r="K149" s="35">
        <v>0</v>
      </c>
      <c r="L149" s="32" t="s">
        <v>54</v>
      </c>
      <c r="M149" s="35">
        <v>0</v>
      </c>
      <c r="N149" s="32" t="s">
        <v>54</v>
      </c>
      <c r="O149" s="35">
        <v>0</v>
      </c>
      <c r="P149" s="32" t="s">
        <v>54</v>
      </c>
      <c r="Q149" s="35">
        <v>0</v>
      </c>
      <c r="R149" s="36">
        <f t="shared" si="438"/>
        <v>0</v>
      </c>
      <c r="S149" s="92">
        <f t="shared" si="439"/>
        <v>0</v>
      </c>
      <c r="T149" s="42">
        <f t="shared" si="470"/>
        <v>3.6349999999999998</v>
      </c>
      <c r="U149" s="24">
        <f t="shared" si="440"/>
        <v>0</v>
      </c>
      <c r="V149" s="25">
        <f t="shared" si="441"/>
        <v>17.875</v>
      </c>
      <c r="W149" s="70">
        <f t="shared" si="442"/>
        <v>63</v>
      </c>
      <c r="X149" s="43">
        <f t="shared" si="443"/>
        <v>67.900000000000006</v>
      </c>
      <c r="Y149" s="11">
        <f t="shared" si="444"/>
        <v>5670</v>
      </c>
      <c r="Z149" s="6">
        <f t="shared" si="445"/>
        <v>2.5244755244755246</v>
      </c>
      <c r="AA149" s="26">
        <f t="shared" si="446"/>
        <v>34.6</v>
      </c>
      <c r="AB149" s="11" t="e">
        <f>ROUND(AA149*#REF!,-1)</f>
        <v>#REF!</v>
      </c>
      <c r="AC149" s="7">
        <f t="shared" si="447"/>
        <v>0.93566433566433571</v>
      </c>
      <c r="AD149" s="27">
        <f t="shared" si="448"/>
        <v>26</v>
      </c>
      <c r="AE149" s="11" t="e">
        <f>ROUND(AD149*#REF!,-1)</f>
        <v>#REF!</v>
      </c>
      <c r="AF149" s="19">
        <f t="shared" si="449"/>
        <v>0.45454545454545453</v>
      </c>
      <c r="AG149" s="57"/>
      <c r="AH149" s="82" t="s">
        <v>54</v>
      </c>
      <c r="AI149" s="83">
        <f t="shared" si="450"/>
        <v>0</v>
      </c>
      <c r="AJ149" s="83" t="s">
        <v>54</v>
      </c>
      <c r="AK149" s="83">
        <f t="shared" si="451"/>
        <v>0</v>
      </c>
      <c r="AL149" s="83" t="s">
        <v>54</v>
      </c>
      <c r="AM149" s="83">
        <f t="shared" si="452"/>
        <v>0</v>
      </c>
      <c r="AN149" s="83" t="s">
        <v>54</v>
      </c>
      <c r="AO149" s="83">
        <f t="shared" si="453"/>
        <v>0</v>
      </c>
      <c r="AP149" s="89">
        <f t="shared" si="454"/>
        <v>0</v>
      </c>
      <c r="AQ149" s="86">
        <f t="shared" si="455"/>
        <v>0</v>
      </c>
      <c r="AR149" s="64" t="s">
        <v>54</v>
      </c>
      <c r="AS149" s="65">
        <v>0</v>
      </c>
      <c r="AT149" s="65" t="s">
        <v>54</v>
      </c>
      <c r="AU149" s="65">
        <v>0</v>
      </c>
      <c r="AV149" s="65" t="s">
        <v>54</v>
      </c>
      <c r="AW149" s="65">
        <v>0</v>
      </c>
      <c r="AX149" s="65" t="s">
        <v>54</v>
      </c>
      <c r="AY149" s="65">
        <v>0</v>
      </c>
      <c r="AZ149" s="61">
        <f t="shared" si="456"/>
        <v>0</v>
      </c>
      <c r="BA149" s="9">
        <f t="shared" si="457"/>
        <v>0</v>
      </c>
      <c r="BB149" s="9">
        <f t="shared" si="458"/>
        <v>0</v>
      </c>
      <c r="BC149" s="68" t="s">
        <v>54</v>
      </c>
      <c r="BD149" s="69">
        <v>0</v>
      </c>
      <c r="BE149" s="69" t="s">
        <v>54</v>
      </c>
      <c r="BF149" s="69">
        <v>0</v>
      </c>
      <c r="BG149" s="69" t="s">
        <v>54</v>
      </c>
      <c r="BH149" s="69">
        <v>0</v>
      </c>
      <c r="BI149" s="69" t="s">
        <v>54</v>
      </c>
      <c r="BJ149" s="69">
        <v>0</v>
      </c>
      <c r="BK149" s="61">
        <f t="shared" si="459"/>
        <v>0</v>
      </c>
      <c r="BL149" s="9">
        <f t="shared" si="460"/>
        <v>0</v>
      </c>
      <c r="BM149" s="9">
        <f t="shared" si="461"/>
        <v>0</v>
      </c>
      <c r="BN149" s="78" t="s">
        <v>54</v>
      </c>
      <c r="BO149" s="79">
        <v>0</v>
      </c>
      <c r="BP149" s="79" t="s">
        <v>54</v>
      </c>
      <c r="BQ149" s="79">
        <v>0</v>
      </c>
      <c r="BR149" s="79" t="s">
        <v>54</v>
      </c>
      <c r="BS149" s="79">
        <v>0</v>
      </c>
      <c r="BT149" s="79" t="s">
        <v>54</v>
      </c>
      <c r="BU149" s="79">
        <v>0</v>
      </c>
      <c r="BV149" s="61">
        <f t="shared" si="462"/>
        <v>0</v>
      </c>
      <c r="BW149" s="9">
        <f t="shared" si="463"/>
        <v>0</v>
      </c>
      <c r="BX149" s="9">
        <f t="shared" si="464"/>
        <v>0</v>
      </c>
      <c r="BY149" s="8">
        <v>0</v>
      </c>
      <c r="BZ149" s="9">
        <f t="shared" si="465"/>
        <v>0</v>
      </c>
      <c r="CA149" s="9">
        <f t="shared" si="466"/>
        <v>0</v>
      </c>
      <c r="CB149" s="8">
        <v>0</v>
      </c>
      <c r="CC149" s="9">
        <f t="shared" si="467"/>
        <v>0</v>
      </c>
      <c r="CD149" s="9">
        <f t="shared" si="468"/>
        <v>0</v>
      </c>
      <c r="CE149" s="10">
        <v>1</v>
      </c>
    </row>
    <row r="150" spans="1:83" s="10" customFormat="1" ht="58.5" customHeight="1">
      <c r="A150" s="10" t="s">
        <v>65</v>
      </c>
      <c r="B150" s="33"/>
      <c r="C150" s="130" t="s">
        <v>1687</v>
      </c>
      <c r="D150" s="20" t="s">
        <v>2198</v>
      </c>
      <c r="E150" s="20" t="s">
        <v>1685</v>
      </c>
      <c r="F150" s="20" t="s">
        <v>1670</v>
      </c>
      <c r="G150" s="96">
        <f t="shared" si="471"/>
        <v>16.190000000000001</v>
      </c>
      <c r="H150" s="110">
        <f>SUMIF(цены!A:A,C150,цены!B:B)</f>
        <v>24.9</v>
      </c>
      <c r="I150" s="113">
        <f>SUMIF(наличие!H:H,C150,наличие!D:D)</f>
        <v>68</v>
      </c>
      <c r="J150" s="32" t="s">
        <v>54</v>
      </c>
      <c r="K150" s="35">
        <v>0</v>
      </c>
      <c r="L150" s="32" t="s">
        <v>54</v>
      </c>
      <c r="M150" s="35">
        <v>0</v>
      </c>
      <c r="N150" s="32" t="s">
        <v>54</v>
      </c>
      <c r="O150" s="35">
        <v>0</v>
      </c>
      <c r="P150" s="32" t="s">
        <v>54</v>
      </c>
      <c r="Q150" s="35">
        <v>0</v>
      </c>
      <c r="R150" s="36">
        <f t="shared" si="438"/>
        <v>0</v>
      </c>
      <c r="S150" s="92">
        <f t="shared" si="439"/>
        <v>0</v>
      </c>
      <c r="T150" s="42">
        <f t="shared" si="470"/>
        <v>3.93</v>
      </c>
      <c r="U150" s="24">
        <f t="shared" si="440"/>
        <v>0</v>
      </c>
      <c r="V150" s="25">
        <f t="shared" si="441"/>
        <v>20.12</v>
      </c>
      <c r="W150" s="70">
        <f t="shared" si="442"/>
        <v>70</v>
      </c>
      <c r="X150" s="43">
        <f t="shared" si="443"/>
        <v>76.5</v>
      </c>
      <c r="Y150" s="11">
        <f t="shared" si="444"/>
        <v>6300</v>
      </c>
      <c r="Z150" s="6">
        <f t="shared" si="445"/>
        <v>2.4791252485089461</v>
      </c>
      <c r="AA150" s="26">
        <f t="shared" si="446"/>
        <v>38.5</v>
      </c>
      <c r="AB150" s="11" t="e">
        <f>ROUND(AA150*#REF!,-1)</f>
        <v>#REF!</v>
      </c>
      <c r="AC150" s="7">
        <f t="shared" si="447"/>
        <v>0.91351888667992043</v>
      </c>
      <c r="AD150" s="27">
        <f t="shared" si="448"/>
        <v>28.9</v>
      </c>
      <c r="AE150" s="11" t="e">
        <f>ROUND(AD150*#REF!,-1)</f>
        <v>#REF!</v>
      </c>
      <c r="AF150" s="19">
        <f t="shared" si="449"/>
        <v>0.43638170974155055</v>
      </c>
      <c r="AG150" s="57"/>
      <c r="AH150" s="82" t="s">
        <v>54</v>
      </c>
      <c r="AI150" s="83">
        <f t="shared" si="450"/>
        <v>0</v>
      </c>
      <c r="AJ150" s="83" t="s">
        <v>54</v>
      </c>
      <c r="AK150" s="83">
        <f t="shared" si="451"/>
        <v>0</v>
      </c>
      <c r="AL150" s="83" t="s">
        <v>54</v>
      </c>
      <c r="AM150" s="83">
        <f t="shared" si="452"/>
        <v>0</v>
      </c>
      <c r="AN150" s="83" t="s">
        <v>54</v>
      </c>
      <c r="AO150" s="83">
        <f t="shared" si="453"/>
        <v>0</v>
      </c>
      <c r="AP150" s="89">
        <f t="shared" si="454"/>
        <v>0</v>
      </c>
      <c r="AQ150" s="86">
        <f t="shared" si="455"/>
        <v>0</v>
      </c>
      <c r="AR150" s="64" t="s">
        <v>54</v>
      </c>
      <c r="AS150" s="65">
        <v>0</v>
      </c>
      <c r="AT150" s="65" t="s">
        <v>54</v>
      </c>
      <c r="AU150" s="65">
        <v>0</v>
      </c>
      <c r="AV150" s="65" t="s">
        <v>54</v>
      </c>
      <c r="AW150" s="65">
        <v>0</v>
      </c>
      <c r="AX150" s="65" t="s">
        <v>54</v>
      </c>
      <c r="AY150" s="65">
        <v>0</v>
      </c>
      <c r="AZ150" s="61">
        <f t="shared" si="456"/>
        <v>0</v>
      </c>
      <c r="BA150" s="9">
        <f t="shared" si="457"/>
        <v>0</v>
      </c>
      <c r="BB150" s="9">
        <f t="shared" si="458"/>
        <v>0</v>
      </c>
      <c r="BC150" s="68" t="s">
        <v>54</v>
      </c>
      <c r="BD150" s="69">
        <v>0</v>
      </c>
      <c r="BE150" s="69" t="s">
        <v>54</v>
      </c>
      <c r="BF150" s="69">
        <v>0</v>
      </c>
      <c r="BG150" s="69" t="s">
        <v>54</v>
      </c>
      <c r="BH150" s="69">
        <v>0</v>
      </c>
      <c r="BI150" s="69" t="s">
        <v>54</v>
      </c>
      <c r="BJ150" s="69">
        <v>0</v>
      </c>
      <c r="BK150" s="61">
        <f t="shared" si="459"/>
        <v>0</v>
      </c>
      <c r="BL150" s="9">
        <f t="shared" si="460"/>
        <v>0</v>
      </c>
      <c r="BM150" s="9">
        <f t="shared" si="461"/>
        <v>0</v>
      </c>
      <c r="BN150" s="78" t="s">
        <v>54</v>
      </c>
      <c r="BO150" s="79">
        <v>0</v>
      </c>
      <c r="BP150" s="79" t="s">
        <v>54</v>
      </c>
      <c r="BQ150" s="79">
        <v>0</v>
      </c>
      <c r="BR150" s="79" t="s">
        <v>54</v>
      </c>
      <c r="BS150" s="79">
        <v>0</v>
      </c>
      <c r="BT150" s="79" t="s">
        <v>54</v>
      </c>
      <c r="BU150" s="79">
        <v>0</v>
      </c>
      <c r="BV150" s="61">
        <f t="shared" si="462"/>
        <v>0</v>
      </c>
      <c r="BW150" s="9">
        <f t="shared" si="463"/>
        <v>0</v>
      </c>
      <c r="BX150" s="9">
        <f t="shared" si="464"/>
        <v>0</v>
      </c>
      <c r="BY150" s="8">
        <v>0</v>
      </c>
      <c r="BZ150" s="9">
        <f t="shared" si="465"/>
        <v>0</v>
      </c>
      <c r="CA150" s="9">
        <f t="shared" si="466"/>
        <v>0</v>
      </c>
      <c r="CB150" s="8">
        <v>0</v>
      </c>
      <c r="CC150" s="9">
        <f t="shared" si="467"/>
        <v>0</v>
      </c>
      <c r="CD150" s="9">
        <f t="shared" si="468"/>
        <v>0</v>
      </c>
      <c r="CE150" s="10">
        <v>1</v>
      </c>
    </row>
    <row r="151" spans="1:83" s="10" customFormat="1" ht="58.5" customHeight="1">
      <c r="A151" s="10" t="s">
        <v>65</v>
      </c>
      <c r="B151" s="33"/>
      <c r="C151" s="130" t="s">
        <v>1687</v>
      </c>
      <c r="D151" s="20" t="s">
        <v>2191</v>
      </c>
      <c r="E151" s="20" t="s">
        <v>1685</v>
      </c>
      <c r="F151" s="20" t="s">
        <v>1670</v>
      </c>
      <c r="G151" s="96">
        <f t="shared" si="471"/>
        <v>16.190000000000001</v>
      </c>
      <c r="H151" s="110">
        <f>SUMIF(цены!A:A,C151,цены!B:B)</f>
        <v>24.9</v>
      </c>
      <c r="I151" s="113">
        <f>SUMIF(наличие!H:H,C151,наличие!D:D)</f>
        <v>68</v>
      </c>
      <c r="J151" s="32" t="s">
        <v>54</v>
      </c>
      <c r="K151" s="35">
        <v>0</v>
      </c>
      <c r="L151" s="32" t="s">
        <v>54</v>
      </c>
      <c r="M151" s="35">
        <v>0</v>
      </c>
      <c r="N151" s="32" t="s">
        <v>54</v>
      </c>
      <c r="O151" s="35">
        <v>0</v>
      </c>
      <c r="P151" s="32" t="s">
        <v>54</v>
      </c>
      <c r="Q151" s="35">
        <v>0</v>
      </c>
      <c r="R151" s="36">
        <f t="shared" si="438"/>
        <v>0</v>
      </c>
      <c r="S151" s="92">
        <f t="shared" si="439"/>
        <v>0</v>
      </c>
      <c r="T151" s="42">
        <f t="shared" si="470"/>
        <v>3.93</v>
      </c>
      <c r="U151" s="24">
        <f t="shared" si="440"/>
        <v>0</v>
      </c>
      <c r="V151" s="25">
        <f t="shared" si="441"/>
        <v>20.12</v>
      </c>
      <c r="W151" s="70">
        <f t="shared" si="442"/>
        <v>70</v>
      </c>
      <c r="X151" s="43">
        <f t="shared" si="443"/>
        <v>76.5</v>
      </c>
      <c r="Y151" s="11">
        <f t="shared" si="444"/>
        <v>6300</v>
      </c>
      <c r="Z151" s="6">
        <f t="shared" si="445"/>
        <v>2.4791252485089461</v>
      </c>
      <c r="AA151" s="26">
        <f t="shared" si="446"/>
        <v>38.5</v>
      </c>
      <c r="AB151" s="11" t="e">
        <f>ROUND(AA151*#REF!,-1)</f>
        <v>#REF!</v>
      </c>
      <c r="AC151" s="7">
        <f t="shared" si="447"/>
        <v>0.91351888667992043</v>
      </c>
      <c r="AD151" s="27">
        <f t="shared" si="448"/>
        <v>28.9</v>
      </c>
      <c r="AE151" s="11" t="e">
        <f>ROUND(AD151*#REF!,-1)</f>
        <v>#REF!</v>
      </c>
      <c r="AF151" s="19">
        <f t="shared" si="449"/>
        <v>0.43638170974155055</v>
      </c>
      <c r="AG151" s="57"/>
      <c r="AH151" s="82" t="s">
        <v>54</v>
      </c>
      <c r="AI151" s="83">
        <f t="shared" si="450"/>
        <v>0</v>
      </c>
      <c r="AJ151" s="83" t="s">
        <v>54</v>
      </c>
      <c r="AK151" s="83">
        <f t="shared" si="451"/>
        <v>0</v>
      </c>
      <c r="AL151" s="83" t="s">
        <v>54</v>
      </c>
      <c r="AM151" s="83">
        <f t="shared" si="452"/>
        <v>0</v>
      </c>
      <c r="AN151" s="83" t="s">
        <v>54</v>
      </c>
      <c r="AO151" s="83">
        <f t="shared" si="453"/>
        <v>0</v>
      </c>
      <c r="AP151" s="89">
        <f t="shared" si="454"/>
        <v>0</v>
      </c>
      <c r="AQ151" s="86">
        <f t="shared" si="455"/>
        <v>0</v>
      </c>
      <c r="AR151" s="64" t="s">
        <v>54</v>
      </c>
      <c r="AS151" s="65">
        <v>0</v>
      </c>
      <c r="AT151" s="65" t="s">
        <v>54</v>
      </c>
      <c r="AU151" s="65">
        <v>0</v>
      </c>
      <c r="AV151" s="65" t="s">
        <v>54</v>
      </c>
      <c r="AW151" s="65">
        <v>0</v>
      </c>
      <c r="AX151" s="65" t="s">
        <v>54</v>
      </c>
      <c r="AY151" s="65">
        <v>0</v>
      </c>
      <c r="AZ151" s="61">
        <f t="shared" si="456"/>
        <v>0</v>
      </c>
      <c r="BA151" s="9">
        <f t="shared" si="457"/>
        <v>0</v>
      </c>
      <c r="BB151" s="9">
        <f t="shared" si="458"/>
        <v>0</v>
      </c>
      <c r="BC151" s="68" t="s">
        <v>54</v>
      </c>
      <c r="BD151" s="69">
        <v>0</v>
      </c>
      <c r="BE151" s="69" t="s">
        <v>54</v>
      </c>
      <c r="BF151" s="69">
        <v>0</v>
      </c>
      <c r="BG151" s="69" t="s">
        <v>54</v>
      </c>
      <c r="BH151" s="69">
        <v>0</v>
      </c>
      <c r="BI151" s="69" t="s">
        <v>54</v>
      </c>
      <c r="BJ151" s="69">
        <v>0</v>
      </c>
      <c r="BK151" s="61">
        <f t="shared" si="459"/>
        <v>0</v>
      </c>
      <c r="BL151" s="9">
        <f t="shared" si="460"/>
        <v>0</v>
      </c>
      <c r="BM151" s="9">
        <f t="shared" si="461"/>
        <v>0</v>
      </c>
      <c r="BN151" s="78" t="s">
        <v>54</v>
      </c>
      <c r="BO151" s="79">
        <v>0</v>
      </c>
      <c r="BP151" s="79" t="s">
        <v>54</v>
      </c>
      <c r="BQ151" s="79">
        <v>0</v>
      </c>
      <c r="BR151" s="79" t="s">
        <v>54</v>
      </c>
      <c r="BS151" s="79">
        <v>0</v>
      </c>
      <c r="BT151" s="79" t="s">
        <v>54</v>
      </c>
      <c r="BU151" s="79">
        <v>0</v>
      </c>
      <c r="BV151" s="61">
        <f t="shared" si="462"/>
        <v>0</v>
      </c>
      <c r="BW151" s="9">
        <f t="shared" si="463"/>
        <v>0</v>
      </c>
      <c r="BX151" s="9">
        <f t="shared" si="464"/>
        <v>0</v>
      </c>
      <c r="BY151" s="8">
        <v>0</v>
      </c>
      <c r="BZ151" s="9">
        <f t="shared" si="465"/>
        <v>0</v>
      </c>
      <c r="CA151" s="9">
        <f t="shared" si="466"/>
        <v>0</v>
      </c>
      <c r="CB151" s="8">
        <v>0</v>
      </c>
      <c r="CC151" s="9">
        <f t="shared" si="467"/>
        <v>0</v>
      </c>
      <c r="CD151" s="9">
        <f t="shared" si="468"/>
        <v>0</v>
      </c>
      <c r="CE151" s="10">
        <v>1</v>
      </c>
    </row>
    <row r="152" spans="1:83" s="10" customFormat="1" ht="58.5" customHeight="1">
      <c r="A152" s="10" t="s">
        <v>65</v>
      </c>
      <c r="B152" s="33"/>
      <c r="C152" s="130" t="s">
        <v>1687</v>
      </c>
      <c r="D152" s="20" t="s">
        <v>2190</v>
      </c>
      <c r="E152" s="20" t="s">
        <v>1685</v>
      </c>
      <c r="F152" s="20" t="s">
        <v>1670</v>
      </c>
      <c r="G152" s="96">
        <f t="shared" si="471"/>
        <v>16.190000000000001</v>
      </c>
      <c r="H152" s="110">
        <f>SUMIF(цены!A:A,C152,цены!B:B)</f>
        <v>24.9</v>
      </c>
      <c r="I152" s="113">
        <f>SUMIF(наличие!H:H,C152,наличие!D:D)</f>
        <v>68</v>
      </c>
      <c r="J152" s="32" t="s">
        <v>54</v>
      </c>
      <c r="K152" s="35">
        <v>0</v>
      </c>
      <c r="L152" s="32" t="s">
        <v>54</v>
      </c>
      <c r="M152" s="35">
        <v>0</v>
      </c>
      <c r="N152" s="32" t="s">
        <v>54</v>
      </c>
      <c r="O152" s="35">
        <v>0</v>
      </c>
      <c r="P152" s="32" t="s">
        <v>54</v>
      </c>
      <c r="Q152" s="35">
        <v>0</v>
      </c>
      <c r="R152" s="36">
        <f t="shared" si="438"/>
        <v>0</v>
      </c>
      <c r="S152" s="92">
        <f t="shared" si="439"/>
        <v>0</v>
      </c>
      <c r="T152" s="42">
        <f t="shared" si="470"/>
        <v>3.93</v>
      </c>
      <c r="U152" s="24">
        <f t="shared" si="440"/>
        <v>0</v>
      </c>
      <c r="V152" s="25">
        <f t="shared" si="441"/>
        <v>20.12</v>
      </c>
      <c r="W152" s="70">
        <f t="shared" si="442"/>
        <v>70</v>
      </c>
      <c r="X152" s="43">
        <f t="shared" si="443"/>
        <v>76.5</v>
      </c>
      <c r="Y152" s="11">
        <f t="shared" si="444"/>
        <v>6300</v>
      </c>
      <c r="Z152" s="6">
        <f t="shared" si="445"/>
        <v>2.4791252485089461</v>
      </c>
      <c r="AA152" s="26">
        <f t="shared" si="446"/>
        <v>38.5</v>
      </c>
      <c r="AB152" s="11" t="e">
        <f>ROUND(AA152*#REF!,-1)</f>
        <v>#REF!</v>
      </c>
      <c r="AC152" s="7">
        <f t="shared" si="447"/>
        <v>0.91351888667992043</v>
      </c>
      <c r="AD152" s="27">
        <f t="shared" si="448"/>
        <v>28.9</v>
      </c>
      <c r="AE152" s="11" t="e">
        <f>ROUND(AD152*#REF!,-1)</f>
        <v>#REF!</v>
      </c>
      <c r="AF152" s="19">
        <f t="shared" si="449"/>
        <v>0.43638170974155055</v>
      </c>
      <c r="AG152" s="57"/>
      <c r="AH152" s="82" t="s">
        <v>54</v>
      </c>
      <c r="AI152" s="83">
        <f t="shared" si="450"/>
        <v>0</v>
      </c>
      <c r="AJ152" s="83" t="s">
        <v>54</v>
      </c>
      <c r="AK152" s="83">
        <f t="shared" si="451"/>
        <v>0</v>
      </c>
      <c r="AL152" s="83" t="s">
        <v>54</v>
      </c>
      <c r="AM152" s="83">
        <f t="shared" si="452"/>
        <v>0</v>
      </c>
      <c r="AN152" s="83" t="s">
        <v>54</v>
      </c>
      <c r="AO152" s="83">
        <f t="shared" si="453"/>
        <v>0</v>
      </c>
      <c r="AP152" s="89">
        <f t="shared" si="454"/>
        <v>0</v>
      </c>
      <c r="AQ152" s="86">
        <f t="shared" si="455"/>
        <v>0</v>
      </c>
      <c r="AR152" s="64" t="s">
        <v>54</v>
      </c>
      <c r="AS152" s="65">
        <v>0</v>
      </c>
      <c r="AT152" s="65" t="s">
        <v>54</v>
      </c>
      <c r="AU152" s="65">
        <v>0</v>
      </c>
      <c r="AV152" s="65" t="s">
        <v>54</v>
      </c>
      <c r="AW152" s="65">
        <v>0</v>
      </c>
      <c r="AX152" s="65" t="s">
        <v>54</v>
      </c>
      <c r="AY152" s="65">
        <v>0</v>
      </c>
      <c r="AZ152" s="61">
        <f t="shared" si="456"/>
        <v>0</v>
      </c>
      <c r="BA152" s="9">
        <f t="shared" si="457"/>
        <v>0</v>
      </c>
      <c r="BB152" s="9">
        <f t="shared" si="458"/>
        <v>0</v>
      </c>
      <c r="BC152" s="68" t="s">
        <v>54</v>
      </c>
      <c r="BD152" s="69">
        <v>0</v>
      </c>
      <c r="BE152" s="69" t="s">
        <v>54</v>
      </c>
      <c r="BF152" s="69">
        <v>0</v>
      </c>
      <c r="BG152" s="69" t="s">
        <v>54</v>
      </c>
      <c r="BH152" s="69">
        <v>0</v>
      </c>
      <c r="BI152" s="69" t="s">
        <v>54</v>
      </c>
      <c r="BJ152" s="69">
        <v>0</v>
      </c>
      <c r="BK152" s="61">
        <f t="shared" si="459"/>
        <v>0</v>
      </c>
      <c r="BL152" s="9">
        <f t="shared" si="460"/>
        <v>0</v>
      </c>
      <c r="BM152" s="9">
        <f t="shared" si="461"/>
        <v>0</v>
      </c>
      <c r="BN152" s="78" t="s">
        <v>54</v>
      </c>
      <c r="BO152" s="79">
        <v>0</v>
      </c>
      <c r="BP152" s="79" t="s">
        <v>54</v>
      </c>
      <c r="BQ152" s="79">
        <v>0</v>
      </c>
      <c r="BR152" s="79" t="s">
        <v>54</v>
      </c>
      <c r="BS152" s="79">
        <v>0</v>
      </c>
      <c r="BT152" s="79" t="s">
        <v>54</v>
      </c>
      <c r="BU152" s="79">
        <v>0</v>
      </c>
      <c r="BV152" s="61">
        <f t="shared" si="462"/>
        <v>0</v>
      </c>
      <c r="BW152" s="9">
        <f t="shared" si="463"/>
        <v>0</v>
      </c>
      <c r="BX152" s="9">
        <f t="shared" si="464"/>
        <v>0</v>
      </c>
      <c r="BY152" s="8">
        <v>0</v>
      </c>
      <c r="BZ152" s="9">
        <f t="shared" si="465"/>
        <v>0</v>
      </c>
      <c r="CA152" s="9">
        <f t="shared" si="466"/>
        <v>0</v>
      </c>
      <c r="CB152" s="8">
        <v>0</v>
      </c>
      <c r="CC152" s="9">
        <f t="shared" si="467"/>
        <v>0</v>
      </c>
      <c r="CD152" s="9">
        <f t="shared" si="468"/>
        <v>0</v>
      </c>
      <c r="CE152" s="10">
        <v>1</v>
      </c>
    </row>
    <row r="153" spans="1:83" s="10" customFormat="1" ht="58.5" customHeight="1">
      <c r="A153" s="10" t="s">
        <v>65</v>
      </c>
      <c r="B153" s="33"/>
      <c r="C153" s="130" t="s">
        <v>1687</v>
      </c>
      <c r="D153" s="20" t="s">
        <v>2185</v>
      </c>
      <c r="E153" s="20" t="s">
        <v>1685</v>
      </c>
      <c r="F153" s="20" t="s">
        <v>1670</v>
      </c>
      <c r="G153" s="96">
        <f t="shared" si="471"/>
        <v>16.190000000000001</v>
      </c>
      <c r="H153" s="110">
        <f>SUMIF(цены!A:A,C153,цены!B:B)</f>
        <v>24.9</v>
      </c>
      <c r="I153" s="113">
        <f>SUMIF(наличие!H:H,C153,наличие!D:D)</f>
        <v>68</v>
      </c>
      <c r="J153" s="32" t="s">
        <v>54</v>
      </c>
      <c r="K153" s="35">
        <v>0</v>
      </c>
      <c r="L153" s="32" t="s">
        <v>54</v>
      </c>
      <c r="M153" s="35">
        <v>0</v>
      </c>
      <c r="N153" s="32" t="s">
        <v>54</v>
      </c>
      <c r="O153" s="35">
        <v>0</v>
      </c>
      <c r="P153" s="32" t="s">
        <v>54</v>
      </c>
      <c r="Q153" s="35">
        <v>0</v>
      </c>
      <c r="R153" s="36">
        <f t="shared" si="438"/>
        <v>0</v>
      </c>
      <c r="S153" s="92">
        <f t="shared" si="439"/>
        <v>0</v>
      </c>
      <c r="T153" s="42">
        <f t="shared" si="470"/>
        <v>3.93</v>
      </c>
      <c r="U153" s="24">
        <f t="shared" si="440"/>
        <v>0</v>
      </c>
      <c r="V153" s="25">
        <f t="shared" si="441"/>
        <v>20.12</v>
      </c>
      <c r="W153" s="70">
        <f t="shared" si="442"/>
        <v>70</v>
      </c>
      <c r="X153" s="43">
        <f t="shared" si="443"/>
        <v>76.5</v>
      </c>
      <c r="Y153" s="11">
        <f t="shared" si="444"/>
        <v>6300</v>
      </c>
      <c r="Z153" s="6">
        <f t="shared" si="445"/>
        <v>2.4791252485089461</v>
      </c>
      <c r="AA153" s="26">
        <f t="shared" si="446"/>
        <v>38.5</v>
      </c>
      <c r="AB153" s="11" t="e">
        <f>ROUND(AA153*#REF!,-1)</f>
        <v>#REF!</v>
      </c>
      <c r="AC153" s="7">
        <f t="shared" si="447"/>
        <v>0.91351888667992043</v>
      </c>
      <c r="AD153" s="27">
        <f t="shared" si="448"/>
        <v>28.9</v>
      </c>
      <c r="AE153" s="11" t="e">
        <f>ROUND(AD153*#REF!,-1)</f>
        <v>#REF!</v>
      </c>
      <c r="AF153" s="19">
        <f t="shared" si="449"/>
        <v>0.43638170974155055</v>
      </c>
      <c r="AG153" s="57"/>
      <c r="AH153" s="82" t="s">
        <v>54</v>
      </c>
      <c r="AI153" s="83">
        <f t="shared" si="450"/>
        <v>0</v>
      </c>
      <c r="AJ153" s="83" t="s">
        <v>54</v>
      </c>
      <c r="AK153" s="83">
        <f t="shared" si="451"/>
        <v>0</v>
      </c>
      <c r="AL153" s="83" t="s">
        <v>54</v>
      </c>
      <c r="AM153" s="83">
        <f t="shared" si="452"/>
        <v>0</v>
      </c>
      <c r="AN153" s="83" t="s">
        <v>54</v>
      </c>
      <c r="AO153" s="83">
        <f t="shared" si="453"/>
        <v>0</v>
      </c>
      <c r="AP153" s="89">
        <f t="shared" si="454"/>
        <v>0</v>
      </c>
      <c r="AQ153" s="86">
        <f t="shared" si="455"/>
        <v>0</v>
      </c>
      <c r="AR153" s="64" t="s">
        <v>54</v>
      </c>
      <c r="AS153" s="65">
        <v>0</v>
      </c>
      <c r="AT153" s="65" t="s">
        <v>54</v>
      </c>
      <c r="AU153" s="65">
        <v>0</v>
      </c>
      <c r="AV153" s="65" t="s">
        <v>54</v>
      </c>
      <c r="AW153" s="65">
        <v>0</v>
      </c>
      <c r="AX153" s="65" t="s">
        <v>54</v>
      </c>
      <c r="AY153" s="65">
        <v>0</v>
      </c>
      <c r="AZ153" s="61">
        <f t="shared" si="456"/>
        <v>0</v>
      </c>
      <c r="BA153" s="9">
        <f t="shared" si="457"/>
        <v>0</v>
      </c>
      <c r="BB153" s="9">
        <f t="shared" si="458"/>
        <v>0</v>
      </c>
      <c r="BC153" s="68" t="s">
        <v>54</v>
      </c>
      <c r="BD153" s="69">
        <v>0</v>
      </c>
      <c r="BE153" s="69" t="s">
        <v>54</v>
      </c>
      <c r="BF153" s="69">
        <v>0</v>
      </c>
      <c r="BG153" s="69" t="s">
        <v>54</v>
      </c>
      <c r="BH153" s="69">
        <v>0</v>
      </c>
      <c r="BI153" s="69" t="s">
        <v>54</v>
      </c>
      <c r="BJ153" s="69">
        <v>0</v>
      </c>
      <c r="BK153" s="61">
        <f t="shared" si="459"/>
        <v>0</v>
      </c>
      <c r="BL153" s="9">
        <f t="shared" si="460"/>
        <v>0</v>
      </c>
      <c r="BM153" s="9">
        <f t="shared" si="461"/>
        <v>0</v>
      </c>
      <c r="BN153" s="78" t="s">
        <v>54</v>
      </c>
      <c r="BO153" s="79">
        <v>0</v>
      </c>
      <c r="BP153" s="79" t="s">
        <v>54</v>
      </c>
      <c r="BQ153" s="79">
        <v>0</v>
      </c>
      <c r="BR153" s="79" t="s">
        <v>54</v>
      </c>
      <c r="BS153" s="79">
        <v>0</v>
      </c>
      <c r="BT153" s="79" t="s">
        <v>54</v>
      </c>
      <c r="BU153" s="79">
        <v>0</v>
      </c>
      <c r="BV153" s="61">
        <f t="shared" si="462"/>
        <v>0</v>
      </c>
      <c r="BW153" s="9">
        <f t="shared" si="463"/>
        <v>0</v>
      </c>
      <c r="BX153" s="9">
        <f t="shared" si="464"/>
        <v>0</v>
      </c>
      <c r="BY153" s="8">
        <v>0</v>
      </c>
      <c r="BZ153" s="9">
        <f t="shared" si="465"/>
        <v>0</v>
      </c>
      <c r="CA153" s="9">
        <f t="shared" si="466"/>
        <v>0</v>
      </c>
      <c r="CB153" s="8">
        <v>0</v>
      </c>
      <c r="CC153" s="9">
        <f t="shared" si="467"/>
        <v>0</v>
      </c>
      <c r="CD153" s="9">
        <f t="shared" si="468"/>
        <v>0</v>
      </c>
      <c r="CE153" s="10">
        <v>1</v>
      </c>
    </row>
    <row r="154" spans="1:83" s="10" customFormat="1" ht="58.5" customHeight="1">
      <c r="A154" s="10" t="s">
        <v>65</v>
      </c>
      <c r="B154" s="33"/>
      <c r="C154" s="130" t="s">
        <v>156</v>
      </c>
      <c r="D154" s="20" t="s">
        <v>2193</v>
      </c>
      <c r="E154" s="20" t="s">
        <v>1685</v>
      </c>
      <c r="F154" s="20" t="s">
        <v>1670</v>
      </c>
      <c r="G154" s="96">
        <f>ROUND(H154*0.65,2)</f>
        <v>14.24</v>
      </c>
      <c r="H154" s="110">
        <f>SUMIF(цены!A:A,C154,цены!B:B)</f>
        <v>21.9</v>
      </c>
      <c r="I154" s="113">
        <f>SUMIF(наличие!H:H,C154,наличие!D:D)</f>
        <v>45</v>
      </c>
      <c r="J154" s="32" t="s">
        <v>54</v>
      </c>
      <c r="K154" s="35">
        <v>7</v>
      </c>
      <c r="L154" s="32" t="s">
        <v>54</v>
      </c>
      <c r="M154" s="35">
        <v>26</v>
      </c>
      <c r="N154" s="32" t="s">
        <v>54</v>
      </c>
      <c r="O154" s="35">
        <v>32</v>
      </c>
      <c r="P154" s="32" t="s">
        <v>54</v>
      </c>
      <c r="Q154" s="35">
        <v>14</v>
      </c>
      <c r="R154" s="36">
        <f t="shared" si="438"/>
        <v>79</v>
      </c>
      <c r="S154" s="92">
        <f t="shared" si="439"/>
        <v>1124.96</v>
      </c>
      <c r="T154" s="42">
        <f t="shared" si="470"/>
        <v>3.6349999999999998</v>
      </c>
      <c r="U154" s="24">
        <f t="shared" si="440"/>
        <v>287.16499999999996</v>
      </c>
      <c r="V154" s="25">
        <f t="shared" si="441"/>
        <v>17.875</v>
      </c>
      <c r="W154" s="70">
        <f t="shared" si="442"/>
        <v>63</v>
      </c>
      <c r="X154" s="43">
        <f t="shared" si="443"/>
        <v>67.900000000000006</v>
      </c>
      <c r="Y154" s="11">
        <f t="shared" si="444"/>
        <v>5670</v>
      </c>
      <c r="Z154" s="6">
        <f t="shared" si="445"/>
        <v>2.5244755244755246</v>
      </c>
      <c r="AA154" s="26">
        <f t="shared" si="446"/>
        <v>34.6</v>
      </c>
      <c r="AB154" s="11" t="e">
        <f>ROUND(AA154*#REF!,-1)</f>
        <v>#REF!</v>
      </c>
      <c r="AC154" s="7">
        <f t="shared" si="447"/>
        <v>0.93566433566433571</v>
      </c>
      <c r="AD154" s="27">
        <f t="shared" si="448"/>
        <v>26</v>
      </c>
      <c r="AE154" s="11" t="e">
        <f>ROUND(AD154*#REF!,-1)</f>
        <v>#REF!</v>
      </c>
      <c r="AF154" s="19">
        <f t="shared" si="449"/>
        <v>0.45454545454545453</v>
      </c>
      <c r="AG154" s="57"/>
      <c r="AH154" s="82" t="s">
        <v>54</v>
      </c>
      <c r="AI154" s="83">
        <f t="shared" si="450"/>
        <v>3</v>
      </c>
      <c r="AJ154" s="83" t="s">
        <v>54</v>
      </c>
      <c r="AK154" s="83">
        <f t="shared" si="451"/>
        <v>12</v>
      </c>
      <c r="AL154" s="83" t="s">
        <v>54</v>
      </c>
      <c r="AM154" s="83">
        <f t="shared" si="452"/>
        <v>16</v>
      </c>
      <c r="AN154" s="83" t="s">
        <v>54</v>
      </c>
      <c r="AO154" s="83">
        <f t="shared" si="453"/>
        <v>7</v>
      </c>
      <c r="AP154" s="89">
        <f t="shared" si="454"/>
        <v>38</v>
      </c>
      <c r="AQ154" s="86">
        <f t="shared" si="455"/>
        <v>541.12</v>
      </c>
      <c r="AR154" s="64" t="s">
        <v>54</v>
      </c>
      <c r="AS154" s="65">
        <v>0</v>
      </c>
      <c r="AT154" s="65" t="s">
        <v>54</v>
      </c>
      <c r="AU154" s="65">
        <v>0</v>
      </c>
      <c r="AV154" s="65" t="s">
        <v>54</v>
      </c>
      <c r="AW154" s="65">
        <v>0</v>
      </c>
      <c r="AX154" s="65" t="s">
        <v>54</v>
      </c>
      <c r="AY154" s="65">
        <v>0</v>
      </c>
      <c r="AZ154" s="61">
        <f t="shared" si="456"/>
        <v>0</v>
      </c>
      <c r="BA154" s="9">
        <f t="shared" si="457"/>
        <v>0</v>
      </c>
      <c r="BB154" s="9">
        <f t="shared" si="458"/>
        <v>0</v>
      </c>
      <c r="BC154" s="68" t="s">
        <v>54</v>
      </c>
      <c r="BD154" s="69">
        <v>2</v>
      </c>
      <c r="BE154" s="69" t="s">
        <v>54</v>
      </c>
      <c r="BF154" s="69">
        <v>4</v>
      </c>
      <c r="BG154" s="69" t="s">
        <v>54</v>
      </c>
      <c r="BH154" s="69">
        <v>6</v>
      </c>
      <c r="BI154" s="69" t="s">
        <v>54</v>
      </c>
      <c r="BJ154" s="69">
        <v>1</v>
      </c>
      <c r="BK154" s="61">
        <f t="shared" si="459"/>
        <v>13</v>
      </c>
      <c r="BL154" s="9">
        <f t="shared" si="460"/>
        <v>346.19130000000001</v>
      </c>
      <c r="BM154" s="9">
        <f t="shared" si="461"/>
        <v>185.12</v>
      </c>
      <c r="BN154" s="78" t="s">
        <v>54</v>
      </c>
      <c r="BO154" s="79">
        <v>2</v>
      </c>
      <c r="BP154" s="79" t="s">
        <v>54</v>
      </c>
      <c r="BQ154" s="79">
        <v>10</v>
      </c>
      <c r="BR154" s="79" t="s">
        <v>54</v>
      </c>
      <c r="BS154" s="79">
        <v>10</v>
      </c>
      <c r="BT154" s="79" t="s">
        <v>54</v>
      </c>
      <c r="BU154" s="79">
        <v>6</v>
      </c>
      <c r="BV154" s="61">
        <f t="shared" si="462"/>
        <v>28</v>
      </c>
      <c r="BW154" s="9">
        <f t="shared" si="463"/>
        <v>1093.68</v>
      </c>
      <c r="BX154" s="9">
        <f t="shared" si="464"/>
        <v>398.72</v>
      </c>
      <c r="BY154" s="8">
        <v>0</v>
      </c>
      <c r="BZ154" s="9">
        <f t="shared" si="465"/>
        <v>0</v>
      </c>
      <c r="CA154" s="9">
        <f t="shared" si="466"/>
        <v>0</v>
      </c>
      <c r="CB154" s="8">
        <v>0</v>
      </c>
      <c r="CC154" s="9">
        <f t="shared" si="467"/>
        <v>0</v>
      </c>
      <c r="CD154" s="9">
        <f t="shared" si="468"/>
        <v>0</v>
      </c>
      <c r="CE154" s="10">
        <v>1</v>
      </c>
    </row>
    <row r="155" spans="1:83" s="10" customFormat="1" ht="58.5" customHeight="1">
      <c r="A155" s="10" t="s">
        <v>65</v>
      </c>
      <c r="B155" s="33"/>
      <c r="C155" s="130" t="s">
        <v>156</v>
      </c>
      <c r="D155" s="20" t="s">
        <v>2185</v>
      </c>
      <c r="E155" s="20" t="s">
        <v>1685</v>
      </c>
      <c r="F155" s="20" t="s">
        <v>1670</v>
      </c>
      <c r="G155" s="96">
        <f>ROUND(H155*0.65,2)</f>
        <v>14.24</v>
      </c>
      <c r="H155" s="110">
        <f>SUMIF(цены!A:A,C155,цены!B:B)</f>
        <v>21.9</v>
      </c>
      <c r="I155" s="113">
        <f>SUMIF(наличие!H:H,C155,наличие!D:D)</f>
        <v>45</v>
      </c>
      <c r="J155" s="32" t="s">
        <v>54</v>
      </c>
      <c r="K155" s="35">
        <v>2</v>
      </c>
      <c r="L155" s="32" t="s">
        <v>54</v>
      </c>
      <c r="M155" s="35">
        <v>14</v>
      </c>
      <c r="N155" s="32" t="s">
        <v>54</v>
      </c>
      <c r="O155" s="35">
        <v>14</v>
      </c>
      <c r="P155" s="32" t="s">
        <v>54</v>
      </c>
      <c r="Q155" s="35">
        <v>6</v>
      </c>
      <c r="R155" s="36">
        <f t="shared" si="438"/>
        <v>36</v>
      </c>
      <c r="S155" s="92">
        <f t="shared" si="439"/>
        <v>512.64</v>
      </c>
      <c r="T155" s="42">
        <f t="shared" si="470"/>
        <v>3.6349999999999998</v>
      </c>
      <c r="U155" s="24">
        <f t="shared" si="440"/>
        <v>130.85999999999999</v>
      </c>
      <c r="V155" s="25">
        <f t="shared" si="441"/>
        <v>17.875</v>
      </c>
      <c r="W155" s="70">
        <f t="shared" si="442"/>
        <v>63</v>
      </c>
      <c r="X155" s="43">
        <f t="shared" si="443"/>
        <v>67.900000000000006</v>
      </c>
      <c r="Y155" s="11">
        <f t="shared" si="444"/>
        <v>5670</v>
      </c>
      <c r="Z155" s="6">
        <f t="shared" si="445"/>
        <v>2.5244755244755246</v>
      </c>
      <c r="AA155" s="26">
        <f t="shared" si="446"/>
        <v>34.6</v>
      </c>
      <c r="AB155" s="11" t="e">
        <f>ROUND(AA155*#REF!,-1)</f>
        <v>#REF!</v>
      </c>
      <c r="AC155" s="7">
        <f t="shared" si="447"/>
        <v>0.93566433566433571</v>
      </c>
      <c r="AD155" s="27">
        <f t="shared" si="448"/>
        <v>26</v>
      </c>
      <c r="AE155" s="11" t="e">
        <f>ROUND(AD155*#REF!,-1)</f>
        <v>#REF!</v>
      </c>
      <c r="AF155" s="19">
        <f t="shared" si="449"/>
        <v>0.45454545454545453</v>
      </c>
      <c r="AG155" s="57"/>
      <c r="AH155" s="82" t="s">
        <v>54</v>
      </c>
      <c r="AI155" s="83">
        <f t="shared" si="450"/>
        <v>2</v>
      </c>
      <c r="AJ155" s="83" t="s">
        <v>54</v>
      </c>
      <c r="AK155" s="83">
        <f>M155-AU155-BF155-BQ155+1</f>
        <v>8</v>
      </c>
      <c r="AL155" s="83" t="s">
        <v>54</v>
      </c>
      <c r="AM155" s="83">
        <f>O155-AW155-BH155-BS155+7</f>
        <v>12</v>
      </c>
      <c r="AN155" s="83" t="s">
        <v>54</v>
      </c>
      <c r="AO155" s="83">
        <f>Q155-AY155-BJ155-BU155+2</f>
        <v>5</v>
      </c>
      <c r="AP155" s="89">
        <f t="shared" si="454"/>
        <v>27</v>
      </c>
      <c r="AQ155" s="86">
        <f t="shared" si="455"/>
        <v>384.48</v>
      </c>
      <c r="AR155" s="64" t="s">
        <v>54</v>
      </c>
      <c r="AS155" s="65">
        <v>0</v>
      </c>
      <c r="AT155" s="65" t="s">
        <v>54</v>
      </c>
      <c r="AU155" s="65">
        <v>0</v>
      </c>
      <c r="AV155" s="65" t="s">
        <v>54</v>
      </c>
      <c r="AW155" s="65">
        <v>0</v>
      </c>
      <c r="AX155" s="65" t="s">
        <v>54</v>
      </c>
      <c r="AY155" s="65">
        <v>0</v>
      </c>
      <c r="AZ155" s="61">
        <f t="shared" si="456"/>
        <v>0</v>
      </c>
      <c r="BA155" s="9">
        <f t="shared" si="457"/>
        <v>0</v>
      </c>
      <c r="BB155" s="9">
        <f t="shared" si="458"/>
        <v>0</v>
      </c>
      <c r="BC155" s="68" t="s">
        <v>54</v>
      </c>
      <c r="BD155" s="69">
        <v>0</v>
      </c>
      <c r="BE155" s="69" t="s">
        <v>54</v>
      </c>
      <c r="BF155" s="69">
        <v>1</v>
      </c>
      <c r="BG155" s="69" t="s">
        <v>54</v>
      </c>
      <c r="BH155" s="69">
        <v>2</v>
      </c>
      <c r="BI155" s="69" t="s">
        <v>54</v>
      </c>
      <c r="BJ155" s="69">
        <v>1</v>
      </c>
      <c r="BK155" s="61">
        <f t="shared" si="459"/>
        <v>4</v>
      </c>
      <c r="BL155" s="9">
        <f t="shared" si="460"/>
        <v>106.52040000000001</v>
      </c>
      <c r="BM155" s="9">
        <f t="shared" si="461"/>
        <v>56.96</v>
      </c>
      <c r="BN155" s="78" t="s">
        <v>54</v>
      </c>
      <c r="BO155" s="79">
        <v>0</v>
      </c>
      <c r="BP155" s="79" t="s">
        <v>54</v>
      </c>
      <c r="BQ155" s="79">
        <v>6</v>
      </c>
      <c r="BR155" s="79" t="s">
        <v>54</v>
      </c>
      <c r="BS155" s="79">
        <v>7</v>
      </c>
      <c r="BT155" s="79" t="s">
        <v>54</v>
      </c>
      <c r="BU155" s="79">
        <v>2</v>
      </c>
      <c r="BV155" s="61">
        <f t="shared" si="462"/>
        <v>15</v>
      </c>
      <c r="BW155" s="9">
        <f t="shared" si="463"/>
        <v>585.9</v>
      </c>
      <c r="BX155" s="9">
        <f t="shared" si="464"/>
        <v>213.6</v>
      </c>
      <c r="BY155" s="8">
        <v>0</v>
      </c>
      <c r="BZ155" s="9">
        <f t="shared" si="465"/>
        <v>0</v>
      </c>
      <c r="CA155" s="9">
        <f t="shared" si="466"/>
        <v>0</v>
      </c>
      <c r="CB155" s="8">
        <v>0</v>
      </c>
      <c r="CC155" s="9">
        <f t="shared" si="467"/>
        <v>0</v>
      </c>
      <c r="CD155" s="9">
        <f t="shared" si="468"/>
        <v>0</v>
      </c>
      <c r="CE155" s="10">
        <v>1</v>
      </c>
    </row>
    <row r="156" spans="1:83" s="10" customFormat="1" ht="58.5" customHeight="1">
      <c r="A156" s="10" t="s">
        <v>65</v>
      </c>
      <c r="B156" s="33"/>
      <c r="C156" s="130" t="s">
        <v>156</v>
      </c>
      <c r="D156" s="20" t="s">
        <v>2191</v>
      </c>
      <c r="E156" s="20" t="s">
        <v>1685</v>
      </c>
      <c r="F156" s="20" t="s">
        <v>1670</v>
      </c>
      <c r="G156" s="96">
        <f>ROUND(H156*0.65,2)</f>
        <v>14.24</v>
      </c>
      <c r="H156" s="110">
        <f>SUMIF(цены!A:A,C156,цены!B:B)</f>
        <v>21.9</v>
      </c>
      <c r="I156" s="113">
        <f>SUMIF(наличие!H:H,C156,наличие!D:D)</f>
        <v>45</v>
      </c>
      <c r="J156" s="32" t="s">
        <v>54</v>
      </c>
      <c r="K156" s="35">
        <v>0</v>
      </c>
      <c r="L156" s="32" t="s">
        <v>54</v>
      </c>
      <c r="M156" s="35">
        <v>4</v>
      </c>
      <c r="N156" s="32" t="s">
        <v>54</v>
      </c>
      <c r="O156" s="35">
        <v>5</v>
      </c>
      <c r="P156" s="32" t="s">
        <v>54</v>
      </c>
      <c r="Q156" s="35">
        <v>3</v>
      </c>
      <c r="R156" s="36">
        <f t="shared" si="438"/>
        <v>12</v>
      </c>
      <c r="S156" s="92">
        <f t="shared" si="439"/>
        <v>170.88</v>
      </c>
      <c r="T156" s="42">
        <f t="shared" si="470"/>
        <v>3.6349999999999998</v>
      </c>
      <c r="U156" s="24">
        <f t="shared" si="440"/>
        <v>43.62</v>
      </c>
      <c r="V156" s="25">
        <f t="shared" si="441"/>
        <v>17.875</v>
      </c>
      <c r="W156" s="70">
        <f t="shared" si="442"/>
        <v>63</v>
      </c>
      <c r="X156" s="43">
        <f t="shared" si="443"/>
        <v>67.900000000000006</v>
      </c>
      <c r="Y156" s="11">
        <f t="shared" si="444"/>
        <v>5670</v>
      </c>
      <c r="Z156" s="6">
        <f t="shared" si="445"/>
        <v>2.5244755244755246</v>
      </c>
      <c r="AA156" s="26">
        <f t="shared" si="446"/>
        <v>34.6</v>
      </c>
      <c r="AB156" s="11" t="e">
        <f>ROUND(AA156*#REF!,-1)</f>
        <v>#REF!</v>
      </c>
      <c r="AC156" s="7">
        <f t="shared" si="447"/>
        <v>0.93566433566433571</v>
      </c>
      <c r="AD156" s="27">
        <f t="shared" si="448"/>
        <v>26</v>
      </c>
      <c r="AE156" s="11" t="e">
        <f>ROUND(AD156*#REF!,-1)</f>
        <v>#REF!</v>
      </c>
      <c r="AF156" s="19">
        <f t="shared" si="449"/>
        <v>0.45454545454545453</v>
      </c>
      <c r="AG156" s="57"/>
      <c r="AH156" s="82" t="s">
        <v>54</v>
      </c>
      <c r="AI156" s="83">
        <f>K156-AS156-BD156-BO156+2</f>
        <v>2</v>
      </c>
      <c r="AJ156" s="83" t="s">
        <v>54</v>
      </c>
      <c r="AK156" s="83">
        <f>M156-AU156-BF156-BQ156+3</f>
        <v>4</v>
      </c>
      <c r="AL156" s="83" t="s">
        <v>54</v>
      </c>
      <c r="AM156" s="83">
        <f>O156-AW156-BH156-BS156+6</f>
        <v>8</v>
      </c>
      <c r="AN156" s="83" t="s">
        <v>54</v>
      </c>
      <c r="AO156" s="83">
        <f>Q156-AY156-BJ156-BU156+2</f>
        <v>3</v>
      </c>
      <c r="AP156" s="89">
        <f t="shared" si="454"/>
        <v>17</v>
      </c>
      <c r="AQ156" s="86">
        <f t="shared" si="455"/>
        <v>242.08</v>
      </c>
      <c r="AR156" s="64" t="s">
        <v>54</v>
      </c>
      <c r="AS156" s="65">
        <v>0</v>
      </c>
      <c r="AT156" s="65" t="s">
        <v>54</v>
      </c>
      <c r="AU156" s="65">
        <v>0</v>
      </c>
      <c r="AV156" s="65" t="s">
        <v>54</v>
      </c>
      <c r="AW156" s="65">
        <v>0</v>
      </c>
      <c r="AX156" s="65" t="s">
        <v>54</v>
      </c>
      <c r="AY156" s="65">
        <v>0</v>
      </c>
      <c r="AZ156" s="61">
        <f t="shared" si="456"/>
        <v>0</v>
      </c>
      <c r="BA156" s="9">
        <f t="shared" si="457"/>
        <v>0</v>
      </c>
      <c r="BB156" s="9">
        <f t="shared" si="458"/>
        <v>0</v>
      </c>
      <c r="BC156" s="68" t="s">
        <v>54</v>
      </c>
      <c r="BD156" s="69">
        <v>0</v>
      </c>
      <c r="BE156" s="69" t="s">
        <v>54</v>
      </c>
      <c r="BF156" s="69">
        <v>1</v>
      </c>
      <c r="BG156" s="69" t="s">
        <v>54</v>
      </c>
      <c r="BH156" s="69">
        <v>1</v>
      </c>
      <c r="BI156" s="69" t="s">
        <v>54</v>
      </c>
      <c r="BJ156" s="69">
        <v>0</v>
      </c>
      <c r="BK156" s="61">
        <f t="shared" si="459"/>
        <v>2</v>
      </c>
      <c r="BL156" s="9">
        <f t="shared" si="460"/>
        <v>53.260200000000005</v>
      </c>
      <c r="BM156" s="9">
        <f t="shared" si="461"/>
        <v>28.48</v>
      </c>
      <c r="BN156" s="78" t="s">
        <v>54</v>
      </c>
      <c r="BO156" s="79">
        <v>0</v>
      </c>
      <c r="BP156" s="79" t="s">
        <v>54</v>
      </c>
      <c r="BQ156" s="79">
        <v>2</v>
      </c>
      <c r="BR156" s="79" t="s">
        <v>54</v>
      </c>
      <c r="BS156" s="79">
        <v>2</v>
      </c>
      <c r="BT156" s="79" t="s">
        <v>54</v>
      </c>
      <c r="BU156" s="79">
        <v>2</v>
      </c>
      <c r="BV156" s="61">
        <f t="shared" si="462"/>
        <v>6</v>
      </c>
      <c r="BW156" s="9">
        <f t="shared" si="463"/>
        <v>234.35999999999999</v>
      </c>
      <c r="BX156" s="9">
        <f t="shared" si="464"/>
        <v>85.44</v>
      </c>
      <c r="BY156" s="8">
        <v>0</v>
      </c>
      <c r="BZ156" s="9">
        <f t="shared" si="465"/>
        <v>0</v>
      </c>
      <c r="CA156" s="9">
        <f t="shared" si="466"/>
        <v>0</v>
      </c>
      <c r="CB156" s="8">
        <v>0</v>
      </c>
      <c r="CC156" s="9">
        <f t="shared" si="467"/>
        <v>0</v>
      </c>
      <c r="CD156" s="9">
        <f t="shared" si="468"/>
        <v>0</v>
      </c>
      <c r="CE156" s="10">
        <v>1</v>
      </c>
    </row>
    <row r="157" spans="1:83" s="10" customFormat="1" ht="58.5" customHeight="1">
      <c r="A157" s="10" t="s">
        <v>65</v>
      </c>
      <c r="B157" s="94"/>
      <c r="C157" s="129" t="s">
        <v>1688</v>
      </c>
      <c r="D157" s="20" t="s">
        <v>2193</v>
      </c>
      <c r="E157" s="20" t="s">
        <v>1685</v>
      </c>
      <c r="F157" s="20" t="s">
        <v>1670</v>
      </c>
      <c r="G157" s="96">
        <f>ROUND(H157*0.65,2)</f>
        <v>16.190000000000001</v>
      </c>
      <c r="H157" s="97">
        <f>SUMIF(цены!A:A,C157,цены!B:B)</f>
        <v>24.9</v>
      </c>
      <c r="I157" s="113">
        <f>SUMIF(наличие!H:H,C157,наличие!D:D)</f>
        <v>0</v>
      </c>
      <c r="J157" s="32" t="s">
        <v>54</v>
      </c>
      <c r="K157" s="35">
        <v>0</v>
      </c>
      <c r="L157" s="32" t="s">
        <v>54</v>
      </c>
      <c r="M157" s="35">
        <v>10</v>
      </c>
      <c r="N157" s="32" t="s">
        <v>54</v>
      </c>
      <c r="O157" s="35">
        <v>18</v>
      </c>
      <c r="P157" s="32" t="s">
        <v>54</v>
      </c>
      <c r="Q157" s="35">
        <v>8</v>
      </c>
      <c r="R157" s="36">
        <f>SUM(J157:Q157)</f>
        <v>36</v>
      </c>
      <c r="S157" s="92">
        <f>G157*R157</f>
        <v>582.84</v>
      </c>
      <c r="T157" s="42">
        <f t="shared" si="470"/>
        <v>3.93</v>
      </c>
      <c r="U157" s="24">
        <f>R157*T157</f>
        <v>141.48000000000002</v>
      </c>
      <c r="V157" s="25">
        <f>G157+T157</f>
        <v>20.12</v>
      </c>
      <c r="W157" s="70">
        <f>ROUND(V157*3.5,0)</f>
        <v>70</v>
      </c>
      <c r="X157" s="43">
        <f>ROUND(V157*3.8,1)</f>
        <v>76.5</v>
      </c>
      <c r="Y157" s="11">
        <f>ROUND(W157*$Y$2,-1)</f>
        <v>6300</v>
      </c>
      <c r="Z157" s="6">
        <f>(W157-V157)/V157</f>
        <v>2.4791252485089461</v>
      </c>
      <c r="AA157" s="26">
        <f>ROUND(W157/1.82,1)</f>
        <v>38.5</v>
      </c>
      <c r="AB157" s="11" t="e">
        <f>ROUND(AA157*#REF!,-1)</f>
        <v>#REF!</v>
      </c>
      <c r="AC157" s="7">
        <f>(AA157-V157)/V157</f>
        <v>0.91351888667992043</v>
      </c>
      <c r="AD157" s="27">
        <f>ROUND(AA157*0.75,1)</f>
        <v>28.9</v>
      </c>
      <c r="AE157" s="11" t="e">
        <f>ROUND(AD157*#REF!,-1)</f>
        <v>#REF!</v>
      </c>
      <c r="AF157" s="19">
        <f>(AD157-V157)/V157</f>
        <v>0.43638170974155055</v>
      </c>
      <c r="AG157" s="57"/>
      <c r="AH157" s="82" t="s">
        <v>54</v>
      </c>
      <c r="AI157" s="83">
        <f>K157-AS157-BD157-BO157</f>
        <v>0</v>
      </c>
      <c r="AJ157" s="83" t="s">
        <v>54</v>
      </c>
      <c r="AK157" s="83">
        <f>M157-AU157-BF157-BQ157</f>
        <v>6</v>
      </c>
      <c r="AL157" s="83" t="s">
        <v>54</v>
      </c>
      <c r="AM157" s="83">
        <f>O157-AW157-BH157-BS157</f>
        <v>10</v>
      </c>
      <c r="AN157" s="83" t="s">
        <v>54</v>
      </c>
      <c r="AO157" s="83">
        <f>Q157-AY157-BJ157-BU157</f>
        <v>4</v>
      </c>
      <c r="AP157" s="89">
        <f>SUM(AH157:AO157)</f>
        <v>20</v>
      </c>
      <c r="AQ157" s="86">
        <f>AP157*G157</f>
        <v>323.8</v>
      </c>
      <c r="AR157" s="64" t="s">
        <v>54</v>
      </c>
      <c r="AS157" s="65">
        <v>0</v>
      </c>
      <c r="AT157" s="65" t="s">
        <v>54</v>
      </c>
      <c r="AU157" s="65">
        <v>0</v>
      </c>
      <c r="AV157" s="65" t="s">
        <v>54</v>
      </c>
      <c r="AW157" s="65">
        <v>0</v>
      </c>
      <c r="AX157" s="65" t="s">
        <v>54</v>
      </c>
      <c r="AY157" s="65">
        <v>0</v>
      </c>
      <c r="AZ157" s="61">
        <f>SUM(AR157:AY157)</f>
        <v>0</v>
      </c>
      <c r="BA157" s="9">
        <f>AZ157*AA157*0.75*0.95</f>
        <v>0</v>
      </c>
      <c r="BB157" s="9">
        <f>AZ157*G157</f>
        <v>0</v>
      </c>
      <c r="BC157" s="68" t="s">
        <v>54</v>
      </c>
      <c r="BD157" s="69">
        <v>0</v>
      </c>
      <c r="BE157" s="69" t="s">
        <v>54</v>
      </c>
      <c r="BF157" s="69">
        <v>2</v>
      </c>
      <c r="BG157" s="69" t="s">
        <v>54</v>
      </c>
      <c r="BH157" s="69">
        <v>4</v>
      </c>
      <c r="BI157" s="69" t="s">
        <v>54</v>
      </c>
      <c r="BJ157" s="69">
        <v>2</v>
      </c>
      <c r="BK157" s="61">
        <f>SUM(BC157:BJ157)</f>
        <v>8</v>
      </c>
      <c r="BL157" s="9">
        <f>BK157*W157*0.4227</f>
        <v>236.71200000000002</v>
      </c>
      <c r="BM157" s="9">
        <f>BK157*G157</f>
        <v>129.52000000000001</v>
      </c>
      <c r="BN157" s="78" t="s">
        <v>54</v>
      </c>
      <c r="BO157" s="79">
        <v>0</v>
      </c>
      <c r="BP157" s="79" t="s">
        <v>54</v>
      </c>
      <c r="BQ157" s="79">
        <v>2</v>
      </c>
      <c r="BR157" s="79" t="s">
        <v>54</v>
      </c>
      <c r="BS157" s="79">
        <v>4</v>
      </c>
      <c r="BT157" s="79" t="s">
        <v>54</v>
      </c>
      <c r="BU157" s="79">
        <v>2</v>
      </c>
      <c r="BV157" s="61">
        <f>SUM(BN157:BU157)</f>
        <v>8</v>
      </c>
      <c r="BW157" s="9">
        <f>BV157*W157*0.62</f>
        <v>347.2</v>
      </c>
      <c r="BX157" s="9">
        <f>BV157*G157</f>
        <v>129.52000000000001</v>
      </c>
      <c r="BY157" s="8">
        <v>0</v>
      </c>
      <c r="BZ157" s="9">
        <f>BY157*AA157*0.9*0.95</f>
        <v>0</v>
      </c>
      <c r="CA157" s="9">
        <f>BY157*G157</f>
        <v>0</v>
      </c>
      <c r="CB157" s="8">
        <v>0</v>
      </c>
      <c r="CC157" s="9">
        <f>CB157*AA157*0.9*0.9</f>
        <v>0</v>
      </c>
      <c r="CD157" s="9">
        <f>CB157*G157</f>
        <v>0</v>
      </c>
      <c r="CE157" s="10">
        <v>1</v>
      </c>
    </row>
    <row r="158" spans="1:83" s="10" customFormat="1" ht="58.5" customHeight="1">
      <c r="A158" s="10" t="s">
        <v>65</v>
      </c>
      <c r="B158" s="94"/>
      <c r="C158" s="129" t="s">
        <v>1688</v>
      </c>
      <c r="D158" s="20" t="s">
        <v>2185</v>
      </c>
      <c r="E158" s="20" t="s">
        <v>1685</v>
      </c>
      <c r="F158" s="20" t="s">
        <v>1670</v>
      </c>
      <c r="G158" s="96">
        <f>ROUND(H158*0.65,2)</f>
        <v>16.190000000000001</v>
      </c>
      <c r="H158" s="97">
        <f>SUMIF(цены!A:A,C158,цены!B:B)</f>
        <v>24.9</v>
      </c>
      <c r="I158" s="113">
        <f>SUMIF(наличие!H:H,C158,наличие!D:D)</f>
        <v>0</v>
      </c>
      <c r="J158" s="32" t="s">
        <v>54</v>
      </c>
      <c r="K158" s="35">
        <v>0</v>
      </c>
      <c r="L158" s="32" t="s">
        <v>54</v>
      </c>
      <c r="M158" s="35">
        <v>5</v>
      </c>
      <c r="N158" s="32" t="s">
        <v>54</v>
      </c>
      <c r="O158" s="35">
        <v>10</v>
      </c>
      <c r="P158" s="32" t="s">
        <v>54</v>
      </c>
      <c r="Q158" s="35">
        <v>4</v>
      </c>
      <c r="R158" s="36">
        <f t="shared" si="438"/>
        <v>19</v>
      </c>
      <c r="S158" s="92">
        <f t="shared" si="439"/>
        <v>307.61</v>
      </c>
      <c r="T158" s="42">
        <f t="shared" si="470"/>
        <v>3.93</v>
      </c>
      <c r="U158" s="24">
        <f t="shared" si="440"/>
        <v>74.67</v>
      </c>
      <c r="V158" s="25">
        <f t="shared" si="441"/>
        <v>20.12</v>
      </c>
      <c r="W158" s="70">
        <f t="shared" si="442"/>
        <v>70</v>
      </c>
      <c r="X158" s="43">
        <f t="shared" si="443"/>
        <v>76.5</v>
      </c>
      <c r="Y158" s="11">
        <f t="shared" si="444"/>
        <v>6300</v>
      </c>
      <c r="Z158" s="6">
        <f t="shared" si="445"/>
        <v>2.4791252485089461</v>
      </c>
      <c r="AA158" s="26">
        <f t="shared" si="446"/>
        <v>38.5</v>
      </c>
      <c r="AB158" s="11" t="e">
        <f>ROUND(AA158*#REF!,-1)</f>
        <v>#REF!</v>
      </c>
      <c r="AC158" s="7">
        <f t="shared" si="447"/>
        <v>0.91351888667992043</v>
      </c>
      <c r="AD158" s="27">
        <f t="shared" si="448"/>
        <v>28.9</v>
      </c>
      <c r="AE158" s="11" t="e">
        <f>ROUND(AD158*#REF!,-1)</f>
        <v>#REF!</v>
      </c>
      <c r="AF158" s="19">
        <f t="shared" si="449"/>
        <v>0.43638170974155055</v>
      </c>
      <c r="AG158" s="57"/>
      <c r="AH158" s="82" t="s">
        <v>54</v>
      </c>
      <c r="AI158" s="83">
        <f t="shared" si="450"/>
        <v>0</v>
      </c>
      <c r="AJ158" s="83" t="s">
        <v>54</v>
      </c>
      <c r="AK158" s="83">
        <f t="shared" si="451"/>
        <v>3</v>
      </c>
      <c r="AL158" s="83" t="s">
        <v>54</v>
      </c>
      <c r="AM158" s="83">
        <f t="shared" si="452"/>
        <v>6</v>
      </c>
      <c r="AN158" s="83" t="s">
        <v>54</v>
      </c>
      <c r="AO158" s="83">
        <f t="shared" si="453"/>
        <v>2</v>
      </c>
      <c r="AP158" s="89">
        <f t="shared" si="454"/>
        <v>11</v>
      </c>
      <c r="AQ158" s="86">
        <f t="shared" si="455"/>
        <v>178.09</v>
      </c>
      <c r="AR158" s="64" t="s">
        <v>54</v>
      </c>
      <c r="AS158" s="65">
        <v>0</v>
      </c>
      <c r="AT158" s="65" t="s">
        <v>54</v>
      </c>
      <c r="AU158" s="65">
        <v>0</v>
      </c>
      <c r="AV158" s="65" t="s">
        <v>54</v>
      </c>
      <c r="AW158" s="65">
        <v>0</v>
      </c>
      <c r="AX158" s="65" t="s">
        <v>54</v>
      </c>
      <c r="AY158" s="65">
        <v>0</v>
      </c>
      <c r="AZ158" s="61">
        <f t="shared" si="456"/>
        <v>0</v>
      </c>
      <c r="BA158" s="9">
        <f t="shared" si="457"/>
        <v>0</v>
      </c>
      <c r="BB158" s="9">
        <f t="shared" si="458"/>
        <v>0</v>
      </c>
      <c r="BC158" s="68" t="s">
        <v>54</v>
      </c>
      <c r="BD158" s="69">
        <v>0</v>
      </c>
      <c r="BE158" s="69" t="s">
        <v>54</v>
      </c>
      <c r="BF158" s="69">
        <v>1</v>
      </c>
      <c r="BG158" s="69" t="s">
        <v>54</v>
      </c>
      <c r="BH158" s="69">
        <v>2</v>
      </c>
      <c r="BI158" s="69" t="s">
        <v>54</v>
      </c>
      <c r="BJ158" s="69">
        <v>1</v>
      </c>
      <c r="BK158" s="61">
        <f t="shared" si="459"/>
        <v>4</v>
      </c>
      <c r="BL158" s="9">
        <f t="shared" si="460"/>
        <v>118.35600000000001</v>
      </c>
      <c r="BM158" s="9">
        <f t="shared" si="461"/>
        <v>64.760000000000005</v>
      </c>
      <c r="BN158" s="78" t="s">
        <v>54</v>
      </c>
      <c r="BO158" s="79">
        <v>0</v>
      </c>
      <c r="BP158" s="79" t="s">
        <v>54</v>
      </c>
      <c r="BQ158" s="79">
        <v>1</v>
      </c>
      <c r="BR158" s="79" t="s">
        <v>54</v>
      </c>
      <c r="BS158" s="79">
        <v>2</v>
      </c>
      <c r="BT158" s="79" t="s">
        <v>54</v>
      </c>
      <c r="BU158" s="79">
        <v>1</v>
      </c>
      <c r="BV158" s="61">
        <f t="shared" si="462"/>
        <v>4</v>
      </c>
      <c r="BW158" s="9">
        <f t="shared" si="463"/>
        <v>173.6</v>
      </c>
      <c r="BX158" s="9">
        <f t="shared" si="464"/>
        <v>64.760000000000005</v>
      </c>
      <c r="BY158" s="8">
        <v>0</v>
      </c>
      <c r="BZ158" s="9">
        <f t="shared" si="465"/>
        <v>0</v>
      </c>
      <c r="CA158" s="9">
        <f t="shared" si="466"/>
        <v>0</v>
      </c>
      <c r="CB158" s="8">
        <v>0</v>
      </c>
      <c r="CC158" s="9">
        <f t="shared" si="467"/>
        <v>0</v>
      </c>
      <c r="CD158" s="9">
        <f t="shared" si="468"/>
        <v>0</v>
      </c>
      <c r="CE158" s="10">
        <v>1</v>
      </c>
    </row>
    <row r="159" spans="1:83" s="10" customFormat="1" ht="58.5" customHeight="1">
      <c r="A159" s="10" t="s">
        <v>65</v>
      </c>
      <c r="B159" s="33"/>
      <c r="C159" s="130" t="s">
        <v>163</v>
      </c>
      <c r="D159" s="20" t="s">
        <v>2197</v>
      </c>
      <c r="E159" s="20" t="s">
        <v>1685</v>
      </c>
      <c r="F159" s="20" t="s">
        <v>1670</v>
      </c>
      <c r="G159" s="96">
        <f t="shared" ref="G159:G165" si="472">ROUND(H159*0.65,2)</f>
        <v>12.94</v>
      </c>
      <c r="H159" s="110">
        <f>SUMIF(цены!A:A,C159,цены!B:B)</f>
        <v>19.899999999999999</v>
      </c>
      <c r="I159" s="113">
        <f>SUMIF(наличие!H:H,C159,наличие!D:D)</f>
        <v>78</v>
      </c>
      <c r="J159" s="32" t="s">
        <v>54</v>
      </c>
      <c r="K159" s="35">
        <v>0</v>
      </c>
      <c r="L159" s="32" t="s">
        <v>54</v>
      </c>
      <c r="M159" s="35">
        <v>0</v>
      </c>
      <c r="N159" s="32" t="s">
        <v>54</v>
      </c>
      <c r="O159" s="35">
        <v>0</v>
      </c>
      <c r="P159" s="32" t="s">
        <v>54</v>
      </c>
      <c r="Q159" s="35">
        <v>0</v>
      </c>
      <c r="R159" s="36">
        <f t="shared" si="438"/>
        <v>0</v>
      </c>
      <c r="S159" s="92">
        <f t="shared" si="439"/>
        <v>0</v>
      </c>
      <c r="T159" s="42">
        <f t="shared" si="470"/>
        <v>3.44</v>
      </c>
      <c r="U159" s="24">
        <f t="shared" si="440"/>
        <v>0</v>
      </c>
      <c r="V159" s="25">
        <f t="shared" si="441"/>
        <v>16.38</v>
      </c>
      <c r="W159" s="70">
        <f t="shared" si="442"/>
        <v>57</v>
      </c>
      <c r="X159" s="43">
        <f t="shared" si="443"/>
        <v>62.2</v>
      </c>
      <c r="Y159" s="11">
        <f t="shared" si="444"/>
        <v>5130</v>
      </c>
      <c r="Z159" s="6">
        <f t="shared" si="445"/>
        <v>2.4798534798534804</v>
      </c>
      <c r="AA159" s="26">
        <f t="shared" si="446"/>
        <v>31.3</v>
      </c>
      <c r="AB159" s="11" t="e">
        <f>ROUND(AA159*#REF!,-1)</f>
        <v>#REF!</v>
      </c>
      <c r="AC159" s="7">
        <f t="shared" si="447"/>
        <v>0.91086691086691107</v>
      </c>
      <c r="AD159" s="27">
        <f t="shared" si="448"/>
        <v>23.5</v>
      </c>
      <c r="AE159" s="11" t="e">
        <f>ROUND(AD159*#REF!,-1)</f>
        <v>#REF!</v>
      </c>
      <c r="AF159" s="19">
        <f t="shared" si="449"/>
        <v>0.43467643467643474</v>
      </c>
      <c r="AG159" s="57"/>
      <c r="AH159" s="82" t="s">
        <v>54</v>
      </c>
      <c r="AI159" s="83">
        <f t="shared" si="450"/>
        <v>0</v>
      </c>
      <c r="AJ159" s="83" t="s">
        <v>54</v>
      </c>
      <c r="AK159" s="83">
        <f>M159-AU159-BF159-BQ159+4</f>
        <v>4</v>
      </c>
      <c r="AL159" s="83" t="s">
        <v>54</v>
      </c>
      <c r="AM159" s="83">
        <f>O159-AW159-BH159-BS159+7</f>
        <v>7</v>
      </c>
      <c r="AN159" s="83" t="s">
        <v>54</v>
      </c>
      <c r="AO159" s="83">
        <f>Q159-AY159-BJ159-BU159+7</f>
        <v>7</v>
      </c>
      <c r="AP159" s="89">
        <f t="shared" si="454"/>
        <v>18</v>
      </c>
      <c r="AQ159" s="86">
        <f t="shared" si="455"/>
        <v>232.92</v>
      </c>
      <c r="AR159" s="64" t="s">
        <v>54</v>
      </c>
      <c r="AS159" s="65">
        <v>0</v>
      </c>
      <c r="AT159" s="65" t="s">
        <v>54</v>
      </c>
      <c r="AU159" s="65">
        <v>0</v>
      </c>
      <c r="AV159" s="65" t="s">
        <v>54</v>
      </c>
      <c r="AW159" s="65">
        <v>0</v>
      </c>
      <c r="AX159" s="65" t="s">
        <v>54</v>
      </c>
      <c r="AY159" s="65">
        <v>0</v>
      </c>
      <c r="AZ159" s="61">
        <f t="shared" si="456"/>
        <v>0</v>
      </c>
      <c r="BA159" s="9">
        <f t="shared" si="457"/>
        <v>0</v>
      </c>
      <c r="BB159" s="9">
        <f t="shared" si="458"/>
        <v>0</v>
      </c>
      <c r="BC159" s="68" t="s">
        <v>54</v>
      </c>
      <c r="BD159" s="69">
        <v>0</v>
      </c>
      <c r="BE159" s="69" t="s">
        <v>54</v>
      </c>
      <c r="BF159" s="69">
        <v>0</v>
      </c>
      <c r="BG159" s="69" t="s">
        <v>54</v>
      </c>
      <c r="BH159" s="69">
        <v>0</v>
      </c>
      <c r="BI159" s="69" t="s">
        <v>54</v>
      </c>
      <c r="BJ159" s="69">
        <v>0</v>
      </c>
      <c r="BK159" s="61">
        <f t="shared" si="459"/>
        <v>0</v>
      </c>
      <c r="BL159" s="9">
        <f t="shared" si="460"/>
        <v>0</v>
      </c>
      <c r="BM159" s="9">
        <f t="shared" si="461"/>
        <v>0</v>
      </c>
      <c r="BN159" s="78" t="s">
        <v>54</v>
      </c>
      <c r="BO159" s="79">
        <v>0</v>
      </c>
      <c r="BP159" s="79" t="s">
        <v>54</v>
      </c>
      <c r="BQ159" s="79">
        <v>0</v>
      </c>
      <c r="BR159" s="79" t="s">
        <v>54</v>
      </c>
      <c r="BS159" s="79">
        <v>0</v>
      </c>
      <c r="BT159" s="79" t="s">
        <v>54</v>
      </c>
      <c r="BU159" s="79">
        <v>0</v>
      </c>
      <c r="BV159" s="61">
        <f t="shared" si="462"/>
        <v>0</v>
      </c>
      <c r="BW159" s="9">
        <f t="shared" si="463"/>
        <v>0</v>
      </c>
      <c r="BX159" s="9">
        <f t="shared" si="464"/>
        <v>0</v>
      </c>
      <c r="BY159" s="8">
        <v>0</v>
      </c>
      <c r="BZ159" s="9">
        <f t="shared" si="465"/>
        <v>0</v>
      </c>
      <c r="CA159" s="9">
        <f t="shared" si="466"/>
        <v>0</v>
      </c>
      <c r="CB159" s="8">
        <v>0</v>
      </c>
      <c r="CC159" s="9">
        <f t="shared" si="467"/>
        <v>0</v>
      </c>
      <c r="CD159" s="9">
        <f t="shared" si="468"/>
        <v>0</v>
      </c>
      <c r="CE159" s="10">
        <v>1</v>
      </c>
    </row>
    <row r="160" spans="1:83" s="10" customFormat="1" ht="58.5" customHeight="1">
      <c r="A160" s="10" t="s">
        <v>65</v>
      </c>
      <c r="B160" s="33"/>
      <c r="C160" s="130" t="s">
        <v>163</v>
      </c>
      <c r="D160" s="20" t="s">
        <v>2184</v>
      </c>
      <c r="E160" s="20" t="s">
        <v>1685</v>
      </c>
      <c r="F160" s="20" t="s">
        <v>1670</v>
      </c>
      <c r="G160" s="96">
        <f t="shared" si="472"/>
        <v>12.94</v>
      </c>
      <c r="H160" s="110">
        <f>SUMIF(цены!A:A,C160,цены!B:B)</f>
        <v>19.899999999999999</v>
      </c>
      <c r="I160" s="113">
        <f>SUMIF(наличие!H:H,C160,наличие!D:D)</f>
        <v>78</v>
      </c>
      <c r="J160" s="32" t="s">
        <v>54</v>
      </c>
      <c r="K160" s="35">
        <v>0</v>
      </c>
      <c r="L160" s="32" t="s">
        <v>54</v>
      </c>
      <c r="M160" s="35">
        <v>0</v>
      </c>
      <c r="N160" s="32" t="s">
        <v>54</v>
      </c>
      <c r="O160" s="35">
        <v>0</v>
      </c>
      <c r="P160" s="32" t="s">
        <v>54</v>
      </c>
      <c r="Q160" s="35">
        <v>0</v>
      </c>
      <c r="R160" s="36">
        <f t="shared" si="438"/>
        <v>0</v>
      </c>
      <c r="S160" s="92">
        <f t="shared" si="439"/>
        <v>0</v>
      </c>
      <c r="T160" s="42">
        <f t="shared" si="470"/>
        <v>3.44</v>
      </c>
      <c r="U160" s="24">
        <f t="shared" si="440"/>
        <v>0</v>
      </c>
      <c r="V160" s="25">
        <f t="shared" si="441"/>
        <v>16.38</v>
      </c>
      <c r="W160" s="70">
        <f t="shared" si="442"/>
        <v>57</v>
      </c>
      <c r="X160" s="43">
        <f t="shared" si="443"/>
        <v>62.2</v>
      </c>
      <c r="Y160" s="11">
        <f t="shared" si="444"/>
        <v>5130</v>
      </c>
      <c r="Z160" s="6">
        <f t="shared" si="445"/>
        <v>2.4798534798534804</v>
      </c>
      <c r="AA160" s="26">
        <f t="shared" si="446"/>
        <v>31.3</v>
      </c>
      <c r="AB160" s="11" t="e">
        <f>ROUND(AA160*#REF!,-1)</f>
        <v>#REF!</v>
      </c>
      <c r="AC160" s="7">
        <f t="shared" si="447"/>
        <v>0.91086691086691107</v>
      </c>
      <c r="AD160" s="27">
        <f t="shared" si="448"/>
        <v>23.5</v>
      </c>
      <c r="AE160" s="11" t="e">
        <f>ROUND(AD160*#REF!,-1)</f>
        <v>#REF!</v>
      </c>
      <c r="AF160" s="19">
        <f t="shared" si="449"/>
        <v>0.43467643467643474</v>
      </c>
      <c r="AG160" s="57"/>
      <c r="AH160" s="82" t="s">
        <v>54</v>
      </c>
      <c r="AI160" s="83">
        <f t="shared" si="450"/>
        <v>0</v>
      </c>
      <c r="AJ160" s="83" t="s">
        <v>54</v>
      </c>
      <c r="AK160" s="83">
        <f>M160-AU160-BF160-BQ160+6</f>
        <v>6</v>
      </c>
      <c r="AL160" s="83" t="s">
        <v>54</v>
      </c>
      <c r="AM160" s="83">
        <f>O160-AW160-BH160-BS160+8</f>
        <v>8</v>
      </c>
      <c r="AN160" s="83" t="s">
        <v>54</v>
      </c>
      <c r="AO160" s="83">
        <f>Q160-AY160-BJ160-BU160+5</f>
        <v>5</v>
      </c>
      <c r="AP160" s="89">
        <f t="shared" si="454"/>
        <v>19</v>
      </c>
      <c r="AQ160" s="86">
        <f t="shared" si="455"/>
        <v>245.85999999999999</v>
      </c>
      <c r="AR160" s="64" t="s">
        <v>54</v>
      </c>
      <c r="AS160" s="65">
        <v>0</v>
      </c>
      <c r="AT160" s="65" t="s">
        <v>54</v>
      </c>
      <c r="AU160" s="65">
        <v>0</v>
      </c>
      <c r="AV160" s="65" t="s">
        <v>54</v>
      </c>
      <c r="AW160" s="65">
        <v>0</v>
      </c>
      <c r="AX160" s="65" t="s">
        <v>54</v>
      </c>
      <c r="AY160" s="65">
        <v>0</v>
      </c>
      <c r="AZ160" s="61">
        <f t="shared" si="456"/>
        <v>0</v>
      </c>
      <c r="BA160" s="9">
        <f t="shared" si="457"/>
        <v>0</v>
      </c>
      <c r="BB160" s="9">
        <f t="shared" si="458"/>
        <v>0</v>
      </c>
      <c r="BC160" s="68" t="s">
        <v>54</v>
      </c>
      <c r="BD160" s="69">
        <v>0</v>
      </c>
      <c r="BE160" s="69" t="s">
        <v>54</v>
      </c>
      <c r="BF160" s="69">
        <v>0</v>
      </c>
      <c r="BG160" s="69" t="s">
        <v>54</v>
      </c>
      <c r="BH160" s="69">
        <v>0</v>
      </c>
      <c r="BI160" s="69" t="s">
        <v>54</v>
      </c>
      <c r="BJ160" s="69">
        <v>0</v>
      </c>
      <c r="BK160" s="61">
        <f t="shared" si="459"/>
        <v>0</v>
      </c>
      <c r="BL160" s="9">
        <f t="shared" si="460"/>
        <v>0</v>
      </c>
      <c r="BM160" s="9">
        <f t="shared" si="461"/>
        <v>0</v>
      </c>
      <c r="BN160" s="78" t="s">
        <v>54</v>
      </c>
      <c r="BO160" s="79">
        <v>0</v>
      </c>
      <c r="BP160" s="79" t="s">
        <v>54</v>
      </c>
      <c r="BQ160" s="79">
        <v>0</v>
      </c>
      <c r="BR160" s="79" t="s">
        <v>54</v>
      </c>
      <c r="BS160" s="79">
        <v>0</v>
      </c>
      <c r="BT160" s="79" t="s">
        <v>54</v>
      </c>
      <c r="BU160" s="79">
        <v>0</v>
      </c>
      <c r="BV160" s="61">
        <f t="shared" si="462"/>
        <v>0</v>
      </c>
      <c r="BW160" s="9">
        <f t="shared" si="463"/>
        <v>0</v>
      </c>
      <c r="BX160" s="9">
        <f t="shared" si="464"/>
        <v>0</v>
      </c>
      <c r="BY160" s="8">
        <v>0</v>
      </c>
      <c r="BZ160" s="9">
        <f t="shared" si="465"/>
        <v>0</v>
      </c>
      <c r="CA160" s="9">
        <f t="shared" si="466"/>
        <v>0</v>
      </c>
      <c r="CB160" s="8">
        <v>0</v>
      </c>
      <c r="CC160" s="9">
        <f t="shared" si="467"/>
        <v>0</v>
      </c>
      <c r="CD160" s="9">
        <f t="shared" si="468"/>
        <v>0</v>
      </c>
      <c r="CE160" s="10">
        <v>1</v>
      </c>
    </row>
    <row r="161" spans="1:83" s="10" customFormat="1" ht="58.5" customHeight="1">
      <c r="A161" s="10" t="s">
        <v>65</v>
      </c>
      <c r="B161" s="33"/>
      <c r="C161" s="130" t="s">
        <v>163</v>
      </c>
      <c r="D161" s="20" t="s">
        <v>2191</v>
      </c>
      <c r="E161" s="20" t="s">
        <v>1685</v>
      </c>
      <c r="F161" s="20" t="s">
        <v>1670</v>
      </c>
      <c r="G161" s="96">
        <f t="shared" si="472"/>
        <v>12.94</v>
      </c>
      <c r="H161" s="110">
        <f>SUMIF(цены!A:A,C161,цены!B:B)</f>
        <v>19.899999999999999</v>
      </c>
      <c r="I161" s="113">
        <f>SUMIF(наличие!H:H,C161,наличие!D:D)</f>
        <v>78</v>
      </c>
      <c r="J161" s="32" t="s">
        <v>54</v>
      </c>
      <c r="K161" s="35">
        <v>0</v>
      </c>
      <c r="L161" s="32" t="s">
        <v>54</v>
      </c>
      <c r="M161" s="35">
        <v>0</v>
      </c>
      <c r="N161" s="32" t="s">
        <v>54</v>
      </c>
      <c r="O161" s="35">
        <v>0</v>
      </c>
      <c r="P161" s="32" t="s">
        <v>54</v>
      </c>
      <c r="Q161" s="35">
        <v>0</v>
      </c>
      <c r="R161" s="36">
        <f t="shared" si="438"/>
        <v>0</v>
      </c>
      <c r="S161" s="92">
        <f t="shared" si="439"/>
        <v>0</v>
      </c>
      <c r="T161" s="42">
        <f t="shared" si="470"/>
        <v>3.44</v>
      </c>
      <c r="U161" s="24">
        <f t="shared" si="440"/>
        <v>0</v>
      </c>
      <c r="V161" s="25">
        <f t="shared" si="441"/>
        <v>16.38</v>
      </c>
      <c r="W161" s="70">
        <f t="shared" si="442"/>
        <v>57</v>
      </c>
      <c r="X161" s="43">
        <f t="shared" si="443"/>
        <v>62.2</v>
      </c>
      <c r="Y161" s="11">
        <f t="shared" si="444"/>
        <v>5130</v>
      </c>
      <c r="Z161" s="6">
        <f t="shared" si="445"/>
        <v>2.4798534798534804</v>
      </c>
      <c r="AA161" s="26">
        <f t="shared" si="446"/>
        <v>31.3</v>
      </c>
      <c r="AB161" s="11" t="e">
        <f>ROUND(AA161*#REF!,-1)</f>
        <v>#REF!</v>
      </c>
      <c r="AC161" s="7">
        <f t="shared" si="447"/>
        <v>0.91086691086691107</v>
      </c>
      <c r="AD161" s="27">
        <f t="shared" si="448"/>
        <v>23.5</v>
      </c>
      <c r="AE161" s="11" t="e">
        <f>ROUND(AD161*#REF!,-1)</f>
        <v>#REF!</v>
      </c>
      <c r="AF161" s="19">
        <f t="shared" si="449"/>
        <v>0.43467643467643474</v>
      </c>
      <c r="AG161" s="57"/>
      <c r="AH161" s="82" t="s">
        <v>54</v>
      </c>
      <c r="AI161" s="83">
        <f>K161-AS161-BD161-BO161+4</f>
        <v>4</v>
      </c>
      <c r="AJ161" s="83" t="s">
        <v>54</v>
      </c>
      <c r="AK161" s="83">
        <f>M161-AU161-BF161-BQ161+7</f>
        <v>7</v>
      </c>
      <c r="AL161" s="83" t="s">
        <v>54</v>
      </c>
      <c r="AM161" s="83">
        <f>O161-AW161-BH161-BS161+7</f>
        <v>7</v>
      </c>
      <c r="AN161" s="83" t="s">
        <v>54</v>
      </c>
      <c r="AO161" s="83">
        <f>Q161-AY161-BJ161-BU161+1</f>
        <v>1</v>
      </c>
      <c r="AP161" s="89">
        <f t="shared" si="454"/>
        <v>19</v>
      </c>
      <c r="AQ161" s="86">
        <f t="shared" si="455"/>
        <v>245.85999999999999</v>
      </c>
      <c r="AR161" s="64" t="s">
        <v>54</v>
      </c>
      <c r="AS161" s="65">
        <v>0</v>
      </c>
      <c r="AT161" s="65" t="s">
        <v>54</v>
      </c>
      <c r="AU161" s="65">
        <v>0</v>
      </c>
      <c r="AV161" s="65" t="s">
        <v>54</v>
      </c>
      <c r="AW161" s="65">
        <v>0</v>
      </c>
      <c r="AX161" s="65" t="s">
        <v>54</v>
      </c>
      <c r="AY161" s="65">
        <v>0</v>
      </c>
      <c r="AZ161" s="61">
        <f t="shared" si="456"/>
        <v>0</v>
      </c>
      <c r="BA161" s="9">
        <f t="shared" si="457"/>
        <v>0</v>
      </c>
      <c r="BB161" s="9">
        <f t="shared" si="458"/>
        <v>0</v>
      </c>
      <c r="BC161" s="68" t="s">
        <v>54</v>
      </c>
      <c r="BD161" s="69">
        <v>0</v>
      </c>
      <c r="BE161" s="69" t="s">
        <v>54</v>
      </c>
      <c r="BF161" s="69">
        <v>0</v>
      </c>
      <c r="BG161" s="69" t="s">
        <v>54</v>
      </c>
      <c r="BH161" s="69">
        <v>0</v>
      </c>
      <c r="BI161" s="69" t="s">
        <v>54</v>
      </c>
      <c r="BJ161" s="69">
        <v>0</v>
      </c>
      <c r="BK161" s="61">
        <f t="shared" si="459"/>
        <v>0</v>
      </c>
      <c r="BL161" s="9">
        <f t="shared" si="460"/>
        <v>0</v>
      </c>
      <c r="BM161" s="9">
        <f t="shared" si="461"/>
        <v>0</v>
      </c>
      <c r="BN161" s="78" t="s">
        <v>54</v>
      </c>
      <c r="BO161" s="79">
        <v>0</v>
      </c>
      <c r="BP161" s="79" t="s">
        <v>54</v>
      </c>
      <c r="BQ161" s="79">
        <v>0</v>
      </c>
      <c r="BR161" s="79" t="s">
        <v>54</v>
      </c>
      <c r="BS161" s="79">
        <v>0</v>
      </c>
      <c r="BT161" s="79" t="s">
        <v>54</v>
      </c>
      <c r="BU161" s="79">
        <v>0</v>
      </c>
      <c r="BV161" s="61">
        <f t="shared" si="462"/>
        <v>0</v>
      </c>
      <c r="BW161" s="9">
        <f t="shared" si="463"/>
        <v>0</v>
      </c>
      <c r="BX161" s="9">
        <f t="shared" si="464"/>
        <v>0</v>
      </c>
      <c r="BY161" s="8">
        <v>0</v>
      </c>
      <c r="BZ161" s="9">
        <f t="shared" si="465"/>
        <v>0</v>
      </c>
      <c r="CA161" s="9">
        <f t="shared" si="466"/>
        <v>0</v>
      </c>
      <c r="CB161" s="8">
        <v>0</v>
      </c>
      <c r="CC161" s="9">
        <f t="shared" si="467"/>
        <v>0</v>
      </c>
      <c r="CD161" s="9">
        <f t="shared" si="468"/>
        <v>0</v>
      </c>
      <c r="CE161" s="10">
        <v>1</v>
      </c>
    </row>
    <row r="162" spans="1:83" s="10" customFormat="1" ht="58.5" customHeight="1">
      <c r="A162" s="10" t="s">
        <v>65</v>
      </c>
      <c r="B162" s="33"/>
      <c r="C162" s="130" t="s">
        <v>163</v>
      </c>
      <c r="D162" s="20" t="s">
        <v>2198</v>
      </c>
      <c r="E162" s="20" t="s">
        <v>1685</v>
      </c>
      <c r="F162" s="20" t="s">
        <v>1670</v>
      </c>
      <c r="G162" s="96">
        <f t="shared" si="472"/>
        <v>12.94</v>
      </c>
      <c r="H162" s="110">
        <f>SUMIF(цены!A:A,C162,цены!B:B)</f>
        <v>19.899999999999999</v>
      </c>
      <c r="I162" s="113">
        <f>SUMIF(наличие!H:H,C162,наличие!D:D)</f>
        <v>78</v>
      </c>
      <c r="J162" s="32" t="s">
        <v>54</v>
      </c>
      <c r="K162" s="35">
        <v>0</v>
      </c>
      <c r="L162" s="32" t="s">
        <v>54</v>
      </c>
      <c r="M162" s="35">
        <v>0</v>
      </c>
      <c r="N162" s="32" t="s">
        <v>54</v>
      </c>
      <c r="O162" s="35">
        <v>0</v>
      </c>
      <c r="P162" s="32" t="s">
        <v>54</v>
      </c>
      <c r="Q162" s="35">
        <v>0</v>
      </c>
      <c r="R162" s="36">
        <f t="shared" si="438"/>
        <v>0</v>
      </c>
      <c r="S162" s="92">
        <f t="shared" si="439"/>
        <v>0</v>
      </c>
      <c r="T162" s="42">
        <f t="shared" si="470"/>
        <v>3.44</v>
      </c>
      <c r="U162" s="24">
        <f t="shared" si="440"/>
        <v>0</v>
      </c>
      <c r="V162" s="25">
        <f t="shared" si="441"/>
        <v>16.38</v>
      </c>
      <c r="W162" s="70">
        <f t="shared" si="442"/>
        <v>57</v>
      </c>
      <c r="X162" s="43">
        <f t="shared" si="443"/>
        <v>62.2</v>
      </c>
      <c r="Y162" s="11">
        <f t="shared" si="444"/>
        <v>5130</v>
      </c>
      <c r="Z162" s="6">
        <f t="shared" si="445"/>
        <v>2.4798534798534804</v>
      </c>
      <c r="AA162" s="26">
        <f t="shared" si="446"/>
        <v>31.3</v>
      </c>
      <c r="AB162" s="11" t="e">
        <f>ROUND(AA162*#REF!,-1)</f>
        <v>#REF!</v>
      </c>
      <c r="AC162" s="7">
        <f t="shared" si="447"/>
        <v>0.91086691086691107</v>
      </c>
      <c r="AD162" s="27">
        <f t="shared" si="448"/>
        <v>23.5</v>
      </c>
      <c r="AE162" s="11" t="e">
        <f>ROUND(AD162*#REF!,-1)</f>
        <v>#REF!</v>
      </c>
      <c r="AF162" s="19">
        <f t="shared" si="449"/>
        <v>0.43467643467643474</v>
      </c>
      <c r="AG162" s="57"/>
      <c r="AH162" s="82" t="s">
        <v>54</v>
      </c>
      <c r="AI162" s="83">
        <f t="shared" si="450"/>
        <v>0</v>
      </c>
      <c r="AJ162" s="83" t="s">
        <v>54</v>
      </c>
      <c r="AK162" s="83">
        <f>M162-AU162-BF162-BQ162+6</f>
        <v>6</v>
      </c>
      <c r="AL162" s="83" t="s">
        <v>54</v>
      </c>
      <c r="AM162" s="83">
        <f>O162-AW162-BH162-BS162+8</f>
        <v>8</v>
      </c>
      <c r="AN162" s="83" t="s">
        <v>54</v>
      </c>
      <c r="AO162" s="83">
        <f>Q162-AY162-BJ162-BU162+6</f>
        <v>6</v>
      </c>
      <c r="AP162" s="89">
        <f t="shared" si="454"/>
        <v>20</v>
      </c>
      <c r="AQ162" s="86">
        <f t="shared" si="455"/>
        <v>258.8</v>
      </c>
      <c r="AR162" s="64" t="s">
        <v>54</v>
      </c>
      <c r="AS162" s="65">
        <v>0</v>
      </c>
      <c r="AT162" s="65" t="s">
        <v>54</v>
      </c>
      <c r="AU162" s="65">
        <v>0</v>
      </c>
      <c r="AV162" s="65" t="s">
        <v>54</v>
      </c>
      <c r="AW162" s="65">
        <v>0</v>
      </c>
      <c r="AX162" s="65" t="s">
        <v>54</v>
      </c>
      <c r="AY162" s="65">
        <v>0</v>
      </c>
      <c r="AZ162" s="61">
        <f t="shared" si="456"/>
        <v>0</v>
      </c>
      <c r="BA162" s="9">
        <f t="shared" si="457"/>
        <v>0</v>
      </c>
      <c r="BB162" s="9">
        <f t="shared" si="458"/>
        <v>0</v>
      </c>
      <c r="BC162" s="68" t="s">
        <v>54</v>
      </c>
      <c r="BD162" s="69">
        <v>0</v>
      </c>
      <c r="BE162" s="69" t="s">
        <v>54</v>
      </c>
      <c r="BF162" s="69">
        <v>0</v>
      </c>
      <c r="BG162" s="69" t="s">
        <v>54</v>
      </c>
      <c r="BH162" s="69">
        <v>0</v>
      </c>
      <c r="BI162" s="69" t="s">
        <v>54</v>
      </c>
      <c r="BJ162" s="69">
        <v>0</v>
      </c>
      <c r="BK162" s="61">
        <f t="shared" si="459"/>
        <v>0</v>
      </c>
      <c r="BL162" s="9">
        <f t="shared" si="460"/>
        <v>0</v>
      </c>
      <c r="BM162" s="9">
        <f t="shared" si="461"/>
        <v>0</v>
      </c>
      <c r="BN162" s="78" t="s">
        <v>54</v>
      </c>
      <c r="BO162" s="79">
        <v>0</v>
      </c>
      <c r="BP162" s="79" t="s">
        <v>54</v>
      </c>
      <c r="BQ162" s="79">
        <v>0</v>
      </c>
      <c r="BR162" s="79" t="s">
        <v>54</v>
      </c>
      <c r="BS162" s="79">
        <v>0</v>
      </c>
      <c r="BT162" s="79" t="s">
        <v>54</v>
      </c>
      <c r="BU162" s="79">
        <v>0</v>
      </c>
      <c r="BV162" s="61">
        <f t="shared" si="462"/>
        <v>0</v>
      </c>
      <c r="BW162" s="9">
        <f t="shared" si="463"/>
        <v>0</v>
      </c>
      <c r="BX162" s="9">
        <f t="shared" si="464"/>
        <v>0</v>
      </c>
      <c r="BY162" s="8">
        <v>0</v>
      </c>
      <c r="BZ162" s="9">
        <f t="shared" si="465"/>
        <v>0</v>
      </c>
      <c r="CA162" s="9">
        <f t="shared" si="466"/>
        <v>0</v>
      </c>
      <c r="CB162" s="8">
        <v>0</v>
      </c>
      <c r="CC162" s="9">
        <f t="shared" si="467"/>
        <v>0</v>
      </c>
      <c r="CD162" s="9">
        <f t="shared" si="468"/>
        <v>0</v>
      </c>
      <c r="CE162" s="10">
        <v>1</v>
      </c>
    </row>
    <row r="163" spans="1:83" s="10" customFormat="1" ht="58.5" customHeight="1">
      <c r="A163" s="10" t="s">
        <v>65</v>
      </c>
      <c r="B163" s="33"/>
      <c r="C163" s="130" t="s">
        <v>163</v>
      </c>
      <c r="D163" s="20" t="s">
        <v>2200</v>
      </c>
      <c r="E163" s="20" t="s">
        <v>1685</v>
      </c>
      <c r="F163" s="20" t="s">
        <v>1670</v>
      </c>
      <c r="G163" s="96">
        <f t="shared" si="472"/>
        <v>12.94</v>
      </c>
      <c r="H163" s="110">
        <f>SUMIF(цены!A:A,C163,цены!B:B)</f>
        <v>19.899999999999999</v>
      </c>
      <c r="I163" s="113">
        <f>SUMIF(наличие!H:H,C163,наличие!D:D)</f>
        <v>78</v>
      </c>
      <c r="J163" s="32" t="s">
        <v>54</v>
      </c>
      <c r="K163" s="35">
        <v>0</v>
      </c>
      <c r="L163" s="32" t="s">
        <v>54</v>
      </c>
      <c r="M163" s="35">
        <v>0</v>
      </c>
      <c r="N163" s="32" t="s">
        <v>54</v>
      </c>
      <c r="O163" s="35">
        <v>0</v>
      </c>
      <c r="P163" s="32" t="s">
        <v>54</v>
      </c>
      <c r="Q163" s="35">
        <v>0</v>
      </c>
      <c r="R163" s="36">
        <f t="shared" si="438"/>
        <v>0</v>
      </c>
      <c r="S163" s="92">
        <f t="shared" si="439"/>
        <v>0</v>
      </c>
      <c r="T163" s="42">
        <f t="shared" si="470"/>
        <v>3.44</v>
      </c>
      <c r="U163" s="24">
        <f t="shared" si="440"/>
        <v>0</v>
      </c>
      <c r="V163" s="25">
        <f t="shared" si="441"/>
        <v>16.38</v>
      </c>
      <c r="W163" s="70">
        <f t="shared" si="442"/>
        <v>57</v>
      </c>
      <c r="X163" s="43">
        <f t="shared" si="443"/>
        <v>62.2</v>
      </c>
      <c r="Y163" s="11">
        <f t="shared" si="444"/>
        <v>5130</v>
      </c>
      <c r="Z163" s="6">
        <f t="shared" si="445"/>
        <v>2.4798534798534804</v>
      </c>
      <c r="AA163" s="26">
        <f t="shared" si="446"/>
        <v>31.3</v>
      </c>
      <c r="AB163" s="11" t="e">
        <f>ROUND(AA163*#REF!,-1)</f>
        <v>#REF!</v>
      </c>
      <c r="AC163" s="7">
        <f t="shared" si="447"/>
        <v>0.91086691086691107</v>
      </c>
      <c r="AD163" s="27">
        <f t="shared" si="448"/>
        <v>23.5</v>
      </c>
      <c r="AE163" s="11" t="e">
        <f>ROUND(AD163*#REF!,-1)</f>
        <v>#REF!</v>
      </c>
      <c r="AF163" s="19">
        <f t="shared" si="449"/>
        <v>0.43467643467643474</v>
      </c>
      <c r="AG163" s="57"/>
      <c r="AH163" s="82" t="s">
        <v>54</v>
      </c>
      <c r="AI163" s="83">
        <f t="shared" si="450"/>
        <v>0</v>
      </c>
      <c r="AJ163" s="83" t="s">
        <v>54</v>
      </c>
      <c r="AK163" s="83">
        <f t="shared" si="451"/>
        <v>0</v>
      </c>
      <c r="AL163" s="83" t="s">
        <v>54</v>
      </c>
      <c r="AM163" s="83">
        <f t="shared" si="452"/>
        <v>0</v>
      </c>
      <c r="AN163" s="83" t="s">
        <v>54</v>
      </c>
      <c r="AO163" s="83">
        <f t="shared" si="453"/>
        <v>0</v>
      </c>
      <c r="AP163" s="89">
        <f t="shared" si="454"/>
        <v>0</v>
      </c>
      <c r="AQ163" s="86">
        <f t="shared" si="455"/>
        <v>0</v>
      </c>
      <c r="AR163" s="64" t="s">
        <v>54</v>
      </c>
      <c r="AS163" s="65">
        <v>0</v>
      </c>
      <c r="AT163" s="65" t="s">
        <v>54</v>
      </c>
      <c r="AU163" s="65">
        <v>0</v>
      </c>
      <c r="AV163" s="65" t="s">
        <v>54</v>
      </c>
      <c r="AW163" s="65">
        <v>0</v>
      </c>
      <c r="AX163" s="65" t="s">
        <v>54</v>
      </c>
      <c r="AY163" s="65">
        <v>0</v>
      </c>
      <c r="AZ163" s="61">
        <f t="shared" si="456"/>
        <v>0</v>
      </c>
      <c r="BA163" s="9">
        <f t="shared" si="457"/>
        <v>0</v>
      </c>
      <c r="BB163" s="9">
        <f t="shared" si="458"/>
        <v>0</v>
      </c>
      <c r="BC163" s="68" t="s">
        <v>54</v>
      </c>
      <c r="BD163" s="69">
        <v>0</v>
      </c>
      <c r="BE163" s="69" t="s">
        <v>54</v>
      </c>
      <c r="BF163" s="69">
        <v>0</v>
      </c>
      <c r="BG163" s="69" t="s">
        <v>54</v>
      </c>
      <c r="BH163" s="69">
        <v>0</v>
      </c>
      <c r="BI163" s="69" t="s">
        <v>54</v>
      </c>
      <c r="BJ163" s="69">
        <v>0</v>
      </c>
      <c r="BK163" s="61">
        <f t="shared" si="459"/>
        <v>0</v>
      </c>
      <c r="BL163" s="9">
        <f t="shared" si="460"/>
        <v>0</v>
      </c>
      <c r="BM163" s="9">
        <f t="shared" si="461"/>
        <v>0</v>
      </c>
      <c r="BN163" s="78" t="s">
        <v>54</v>
      </c>
      <c r="BO163" s="79">
        <v>0</v>
      </c>
      <c r="BP163" s="79" t="s">
        <v>54</v>
      </c>
      <c r="BQ163" s="79">
        <v>0</v>
      </c>
      <c r="BR163" s="79" t="s">
        <v>54</v>
      </c>
      <c r="BS163" s="79">
        <v>0</v>
      </c>
      <c r="BT163" s="79" t="s">
        <v>54</v>
      </c>
      <c r="BU163" s="79">
        <v>0</v>
      </c>
      <c r="BV163" s="61">
        <f t="shared" si="462"/>
        <v>0</v>
      </c>
      <c r="BW163" s="9">
        <f t="shared" si="463"/>
        <v>0</v>
      </c>
      <c r="BX163" s="9">
        <f t="shared" si="464"/>
        <v>0</v>
      </c>
      <c r="BY163" s="8">
        <v>0</v>
      </c>
      <c r="BZ163" s="9">
        <f t="shared" si="465"/>
        <v>0</v>
      </c>
      <c r="CA163" s="9">
        <f t="shared" si="466"/>
        <v>0</v>
      </c>
      <c r="CB163" s="8">
        <v>0</v>
      </c>
      <c r="CC163" s="9">
        <f t="shared" si="467"/>
        <v>0</v>
      </c>
      <c r="CD163" s="9">
        <f t="shared" si="468"/>
        <v>0</v>
      </c>
      <c r="CE163" s="10">
        <v>1</v>
      </c>
    </row>
    <row r="164" spans="1:83" s="10" customFormat="1" ht="58.5" customHeight="1">
      <c r="A164" s="10" t="s">
        <v>65</v>
      </c>
      <c r="B164" s="33"/>
      <c r="C164" s="130" t="s">
        <v>163</v>
      </c>
      <c r="D164" s="20" t="s">
        <v>2228</v>
      </c>
      <c r="E164" s="20" t="s">
        <v>1685</v>
      </c>
      <c r="F164" s="20" t="s">
        <v>1670</v>
      </c>
      <c r="G164" s="96">
        <f t="shared" si="472"/>
        <v>12.94</v>
      </c>
      <c r="H164" s="110">
        <f>SUMIF(цены!A:A,C164,цены!B:B)</f>
        <v>19.899999999999999</v>
      </c>
      <c r="I164" s="113">
        <f>SUMIF(наличие!H:H,C164,наличие!D:D)</f>
        <v>78</v>
      </c>
      <c r="J164" s="32" t="s">
        <v>54</v>
      </c>
      <c r="K164" s="35">
        <v>0</v>
      </c>
      <c r="L164" s="32" t="s">
        <v>54</v>
      </c>
      <c r="M164" s="35">
        <v>0</v>
      </c>
      <c r="N164" s="32" t="s">
        <v>54</v>
      </c>
      <c r="O164" s="35">
        <v>0</v>
      </c>
      <c r="P164" s="32" t="s">
        <v>54</v>
      </c>
      <c r="Q164" s="35">
        <v>0</v>
      </c>
      <c r="R164" s="36">
        <f t="shared" si="438"/>
        <v>0</v>
      </c>
      <c r="S164" s="92">
        <f t="shared" si="439"/>
        <v>0</v>
      </c>
      <c r="T164" s="42">
        <f t="shared" si="470"/>
        <v>3.44</v>
      </c>
      <c r="U164" s="24">
        <f t="shared" si="440"/>
        <v>0</v>
      </c>
      <c r="V164" s="25">
        <f t="shared" si="441"/>
        <v>16.38</v>
      </c>
      <c r="W164" s="70">
        <f t="shared" si="442"/>
        <v>57</v>
      </c>
      <c r="X164" s="43">
        <f t="shared" si="443"/>
        <v>62.2</v>
      </c>
      <c r="Y164" s="11">
        <f t="shared" si="444"/>
        <v>5130</v>
      </c>
      <c r="Z164" s="6">
        <f t="shared" si="445"/>
        <v>2.4798534798534804</v>
      </c>
      <c r="AA164" s="26">
        <f t="shared" si="446"/>
        <v>31.3</v>
      </c>
      <c r="AB164" s="11" t="e">
        <f>ROUND(AA164*#REF!,-1)</f>
        <v>#REF!</v>
      </c>
      <c r="AC164" s="7">
        <f t="shared" si="447"/>
        <v>0.91086691086691107</v>
      </c>
      <c r="AD164" s="27">
        <f t="shared" si="448"/>
        <v>23.5</v>
      </c>
      <c r="AE164" s="11" t="e">
        <f>ROUND(AD164*#REF!,-1)</f>
        <v>#REF!</v>
      </c>
      <c r="AF164" s="19">
        <f t="shared" si="449"/>
        <v>0.43467643467643474</v>
      </c>
      <c r="AG164" s="57"/>
      <c r="AH164" s="82" t="s">
        <v>54</v>
      </c>
      <c r="AI164" s="83">
        <f t="shared" si="450"/>
        <v>0</v>
      </c>
      <c r="AJ164" s="83" t="s">
        <v>54</v>
      </c>
      <c r="AK164" s="83">
        <f t="shared" si="451"/>
        <v>0</v>
      </c>
      <c r="AL164" s="83" t="s">
        <v>54</v>
      </c>
      <c r="AM164" s="83">
        <f t="shared" si="452"/>
        <v>0</v>
      </c>
      <c r="AN164" s="83" t="s">
        <v>54</v>
      </c>
      <c r="AO164" s="83">
        <f t="shared" si="453"/>
        <v>0</v>
      </c>
      <c r="AP164" s="89">
        <f t="shared" si="454"/>
        <v>0</v>
      </c>
      <c r="AQ164" s="86">
        <f t="shared" si="455"/>
        <v>0</v>
      </c>
      <c r="AR164" s="64" t="s">
        <v>54</v>
      </c>
      <c r="AS164" s="65">
        <v>0</v>
      </c>
      <c r="AT164" s="65" t="s">
        <v>54</v>
      </c>
      <c r="AU164" s="65">
        <v>0</v>
      </c>
      <c r="AV164" s="65" t="s">
        <v>54</v>
      </c>
      <c r="AW164" s="65">
        <v>0</v>
      </c>
      <c r="AX164" s="65" t="s">
        <v>54</v>
      </c>
      <c r="AY164" s="65">
        <v>0</v>
      </c>
      <c r="AZ164" s="61">
        <f t="shared" si="456"/>
        <v>0</v>
      </c>
      <c r="BA164" s="9">
        <f t="shared" si="457"/>
        <v>0</v>
      </c>
      <c r="BB164" s="9">
        <f t="shared" si="458"/>
        <v>0</v>
      </c>
      <c r="BC164" s="68" t="s">
        <v>54</v>
      </c>
      <c r="BD164" s="69">
        <v>0</v>
      </c>
      <c r="BE164" s="69" t="s">
        <v>54</v>
      </c>
      <c r="BF164" s="69">
        <v>0</v>
      </c>
      <c r="BG164" s="69" t="s">
        <v>54</v>
      </c>
      <c r="BH164" s="69">
        <v>0</v>
      </c>
      <c r="BI164" s="69" t="s">
        <v>54</v>
      </c>
      <c r="BJ164" s="69">
        <v>0</v>
      </c>
      <c r="BK164" s="61">
        <f t="shared" si="459"/>
        <v>0</v>
      </c>
      <c r="BL164" s="9">
        <f t="shared" si="460"/>
        <v>0</v>
      </c>
      <c r="BM164" s="9">
        <f t="shared" si="461"/>
        <v>0</v>
      </c>
      <c r="BN164" s="78" t="s">
        <v>54</v>
      </c>
      <c r="BO164" s="79">
        <v>0</v>
      </c>
      <c r="BP164" s="79" t="s">
        <v>54</v>
      </c>
      <c r="BQ164" s="79">
        <v>0</v>
      </c>
      <c r="BR164" s="79" t="s">
        <v>54</v>
      </c>
      <c r="BS164" s="79">
        <v>0</v>
      </c>
      <c r="BT164" s="79" t="s">
        <v>54</v>
      </c>
      <c r="BU164" s="79">
        <v>0</v>
      </c>
      <c r="BV164" s="61">
        <f t="shared" si="462"/>
        <v>0</v>
      </c>
      <c r="BW164" s="9">
        <f t="shared" si="463"/>
        <v>0</v>
      </c>
      <c r="BX164" s="9">
        <f t="shared" si="464"/>
        <v>0</v>
      </c>
      <c r="BY164" s="8">
        <v>0</v>
      </c>
      <c r="BZ164" s="9">
        <f t="shared" si="465"/>
        <v>0</v>
      </c>
      <c r="CA164" s="9">
        <f t="shared" si="466"/>
        <v>0</v>
      </c>
      <c r="CB164" s="8">
        <v>0</v>
      </c>
      <c r="CC164" s="9">
        <f t="shared" si="467"/>
        <v>0</v>
      </c>
      <c r="CD164" s="9">
        <f t="shared" si="468"/>
        <v>0</v>
      </c>
      <c r="CE164" s="10">
        <v>1</v>
      </c>
    </row>
    <row r="165" spans="1:83" s="10" customFormat="1" ht="58.5" customHeight="1">
      <c r="A165" s="10" t="s">
        <v>65</v>
      </c>
      <c r="B165" s="33"/>
      <c r="C165" s="130" t="s">
        <v>1653</v>
      </c>
      <c r="D165" s="20" t="s">
        <v>2229</v>
      </c>
      <c r="E165" s="20" t="s">
        <v>1685</v>
      </c>
      <c r="F165" s="20" t="s">
        <v>1670</v>
      </c>
      <c r="G165" s="96">
        <f t="shared" si="472"/>
        <v>14.24</v>
      </c>
      <c r="H165" s="110">
        <f>SUMIF(цены!A:A,C165,цены!B:B)</f>
        <v>21.9</v>
      </c>
      <c r="I165" s="113">
        <f>SUMIF(наличие!H:H,C165,наличие!D:D)</f>
        <v>0</v>
      </c>
      <c r="J165" s="32" t="s">
        <v>54</v>
      </c>
      <c r="K165" s="35">
        <v>3</v>
      </c>
      <c r="L165" s="32" t="s">
        <v>54</v>
      </c>
      <c r="M165" s="35">
        <v>5</v>
      </c>
      <c r="N165" s="32" t="s">
        <v>54</v>
      </c>
      <c r="O165" s="35">
        <v>10</v>
      </c>
      <c r="P165" s="32" t="s">
        <v>54</v>
      </c>
      <c r="Q165" s="35">
        <v>5</v>
      </c>
      <c r="R165" s="36">
        <f t="shared" si="438"/>
        <v>23</v>
      </c>
      <c r="S165" s="92">
        <f t="shared" si="439"/>
        <v>327.52</v>
      </c>
      <c r="T165" s="42">
        <f t="shared" si="470"/>
        <v>3.6349999999999998</v>
      </c>
      <c r="U165" s="24">
        <f t="shared" si="440"/>
        <v>83.60499999999999</v>
      </c>
      <c r="V165" s="25">
        <f t="shared" si="441"/>
        <v>17.875</v>
      </c>
      <c r="W165" s="70">
        <f t="shared" si="442"/>
        <v>63</v>
      </c>
      <c r="X165" s="43">
        <f t="shared" si="443"/>
        <v>67.900000000000006</v>
      </c>
      <c r="Y165" s="11">
        <f t="shared" si="444"/>
        <v>5670</v>
      </c>
      <c r="Z165" s="6">
        <f t="shared" si="445"/>
        <v>2.5244755244755246</v>
      </c>
      <c r="AA165" s="26">
        <f t="shared" si="446"/>
        <v>34.6</v>
      </c>
      <c r="AB165" s="11" t="e">
        <f>ROUND(AA165*#REF!,-1)</f>
        <v>#REF!</v>
      </c>
      <c r="AC165" s="7">
        <f t="shared" si="447"/>
        <v>0.93566433566433571</v>
      </c>
      <c r="AD165" s="27">
        <f t="shared" si="448"/>
        <v>26</v>
      </c>
      <c r="AE165" s="11" t="e">
        <f>ROUND(AD165*#REF!,-1)</f>
        <v>#REF!</v>
      </c>
      <c r="AF165" s="19">
        <f t="shared" si="449"/>
        <v>0.45454545454545453</v>
      </c>
      <c r="AG165" s="57"/>
      <c r="AH165" s="82" t="s">
        <v>54</v>
      </c>
      <c r="AI165" s="83">
        <f t="shared" si="450"/>
        <v>1</v>
      </c>
      <c r="AJ165" s="83" t="s">
        <v>54</v>
      </c>
      <c r="AK165" s="83">
        <f t="shared" si="451"/>
        <v>2</v>
      </c>
      <c r="AL165" s="83" t="s">
        <v>54</v>
      </c>
      <c r="AM165" s="83">
        <f t="shared" si="452"/>
        <v>4</v>
      </c>
      <c r="AN165" s="83" t="s">
        <v>54</v>
      </c>
      <c r="AO165" s="83">
        <f t="shared" si="453"/>
        <v>2</v>
      </c>
      <c r="AP165" s="89">
        <f t="shared" si="454"/>
        <v>9</v>
      </c>
      <c r="AQ165" s="86">
        <f t="shared" si="455"/>
        <v>128.16</v>
      </c>
      <c r="AR165" s="64" t="s">
        <v>54</v>
      </c>
      <c r="AS165" s="65">
        <v>0</v>
      </c>
      <c r="AT165" s="65" t="s">
        <v>54</v>
      </c>
      <c r="AU165" s="65">
        <v>0</v>
      </c>
      <c r="AV165" s="65" t="s">
        <v>54</v>
      </c>
      <c r="AW165" s="65">
        <v>0</v>
      </c>
      <c r="AX165" s="65" t="s">
        <v>54</v>
      </c>
      <c r="AY165" s="65">
        <v>0</v>
      </c>
      <c r="AZ165" s="61">
        <f t="shared" si="456"/>
        <v>0</v>
      </c>
      <c r="BA165" s="9">
        <f t="shared" si="457"/>
        <v>0</v>
      </c>
      <c r="BB165" s="9">
        <f t="shared" si="458"/>
        <v>0</v>
      </c>
      <c r="BC165" s="68" t="s">
        <v>54</v>
      </c>
      <c r="BD165" s="69">
        <v>1</v>
      </c>
      <c r="BE165" s="69" t="s">
        <v>54</v>
      </c>
      <c r="BF165" s="69">
        <v>1</v>
      </c>
      <c r="BG165" s="69" t="s">
        <v>54</v>
      </c>
      <c r="BH165" s="69">
        <v>2</v>
      </c>
      <c r="BI165" s="69" t="s">
        <v>54</v>
      </c>
      <c r="BJ165" s="69">
        <v>1</v>
      </c>
      <c r="BK165" s="61">
        <f t="shared" si="459"/>
        <v>5</v>
      </c>
      <c r="BL165" s="9">
        <f t="shared" si="460"/>
        <v>133.15049999999999</v>
      </c>
      <c r="BM165" s="9">
        <f t="shared" si="461"/>
        <v>71.2</v>
      </c>
      <c r="BN165" s="78" t="s">
        <v>54</v>
      </c>
      <c r="BO165" s="79">
        <v>1</v>
      </c>
      <c r="BP165" s="79" t="s">
        <v>54</v>
      </c>
      <c r="BQ165" s="79">
        <v>2</v>
      </c>
      <c r="BR165" s="79" t="s">
        <v>54</v>
      </c>
      <c r="BS165" s="79">
        <v>4</v>
      </c>
      <c r="BT165" s="79" t="s">
        <v>54</v>
      </c>
      <c r="BU165" s="79">
        <v>2</v>
      </c>
      <c r="BV165" s="61">
        <f t="shared" si="462"/>
        <v>9</v>
      </c>
      <c r="BW165" s="9">
        <f t="shared" si="463"/>
        <v>351.54</v>
      </c>
      <c r="BX165" s="9">
        <f t="shared" si="464"/>
        <v>128.16</v>
      </c>
      <c r="BY165" s="8">
        <v>0</v>
      </c>
      <c r="BZ165" s="9">
        <f t="shared" si="465"/>
        <v>0</v>
      </c>
      <c r="CA165" s="9">
        <f t="shared" si="466"/>
        <v>0</v>
      </c>
      <c r="CB165" s="8">
        <v>0</v>
      </c>
      <c r="CC165" s="9">
        <f t="shared" si="467"/>
        <v>0</v>
      </c>
      <c r="CD165" s="9">
        <f t="shared" si="468"/>
        <v>0</v>
      </c>
      <c r="CE165" s="10">
        <v>1</v>
      </c>
    </row>
    <row r="166" spans="1:83" s="10" customFormat="1" ht="58.5" customHeight="1">
      <c r="A166" s="10" t="s">
        <v>65</v>
      </c>
      <c r="B166" s="94"/>
      <c r="C166" s="129" t="s">
        <v>1734</v>
      </c>
      <c r="D166" s="20" t="s">
        <v>2189</v>
      </c>
      <c r="E166" s="95" t="s">
        <v>1685</v>
      </c>
      <c r="F166" s="95" t="s">
        <v>1668</v>
      </c>
      <c r="G166" s="96">
        <f t="shared" ref="G166:G176" si="473">ROUND(H166*0.65,2)</f>
        <v>25.94</v>
      </c>
      <c r="H166" s="97">
        <f>SUMIF(цены!A:A,C166,цены!B:B)</f>
        <v>39.9</v>
      </c>
      <c r="I166" s="113">
        <f>SUMIF(наличие!H:H,C166,наличие!D:D)</f>
        <v>0</v>
      </c>
      <c r="J166" s="32" t="s">
        <v>54</v>
      </c>
      <c r="K166" s="35">
        <v>0</v>
      </c>
      <c r="L166" s="32" t="s">
        <v>54</v>
      </c>
      <c r="M166" s="35">
        <v>0</v>
      </c>
      <c r="N166" s="32" t="s">
        <v>54</v>
      </c>
      <c r="O166" s="35">
        <v>0</v>
      </c>
      <c r="P166" s="32" t="s">
        <v>54</v>
      </c>
      <c r="Q166" s="35">
        <v>0</v>
      </c>
      <c r="R166" s="36">
        <f t="shared" si="438"/>
        <v>0</v>
      </c>
      <c r="S166" s="92">
        <f t="shared" si="439"/>
        <v>0</v>
      </c>
      <c r="T166" s="42">
        <f t="shared" si="470"/>
        <v>5.3900000000000006</v>
      </c>
      <c r="U166" s="24">
        <f t="shared" si="440"/>
        <v>0</v>
      </c>
      <c r="V166" s="25">
        <f t="shared" si="441"/>
        <v>31.330000000000002</v>
      </c>
      <c r="W166" s="70">
        <f t="shared" si="442"/>
        <v>110</v>
      </c>
      <c r="X166" s="43">
        <f t="shared" si="443"/>
        <v>119.1</v>
      </c>
      <c r="Y166" s="11">
        <f t="shared" si="444"/>
        <v>9900</v>
      </c>
      <c r="Z166" s="6">
        <f t="shared" si="445"/>
        <v>2.5110118097669964</v>
      </c>
      <c r="AA166" s="26">
        <f t="shared" si="446"/>
        <v>60.4</v>
      </c>
      <c r="AB166" s="11" t="e">
        <f>ROUND(AA166*#REF!,-1)</f>
        <v>#REF!</v>
      </c>
      <c r="AC166" s="7">
        <f t="shared" si="447"/>
        <v>0.92786466645387788</v>
      </c>
      <c r="AD166" s="27">
        <f t="shared" si="448"/>
        <v>45.3</v>
      </c>
      <c r="AE166" s="11" t="e">
        <f>ROUND(AD166*#REF!,-1)</f>
        <v>#REF!</v>
      </c>
      <c r="AF166" s="19">
        <f t="shared" si="449"/>
        <v>0.44589849984040836</v>
      </c>
      <c r="AG166" s="57"/>
      <c r="AH166" s="82" t="s">
        <v>54</v>
      </c>
      <c r="AI166" s="83">
        <f t="shared" si="450"/>
        <v>0</v>
      </c>
      <c r="AJ166" s="83" t="s">
        <v>54</v>
      </c>
      <c r="AK166" s="83">
        <f t="shared" si="451"/>
        <v>0</v>
      </c>
      <c r="AL166" s="83" t="s">
        <v>54</v>
      </c>
      <c r="AM166" s="83">
        <f t="shared" si="452"/>
        <v>0</v>
      </c>
      <c r="AN166" s="83" t="s">
        <v>54</v>
      </c>
      <c r="AO166" s="83">
        <f t="shared" si="453"/>
        <v>0</v>
      </c>
      <c r="AP166" s="89">
        <f t="shared" si="454"/>
        <v>0</v>
      </c>
      <c r="AQ166" s="86">
        <f t="shared" si="455"/>
        <v>0</v>
      </c>
      <c r="AR166" s="64" t="s">
        <v>54</v>
      </c>
      <c r="AS166" s="65">
        <v>0</v>
      </c>
      <c r="AT166" s="65" t="s">
        <v>54</v>
      </c>
      <c r="AU166" s="65">
        <v>0</v>
      </c>
      <c r="AV166" s="65" t="s">
        <v>54</v>
      </c>
      <c r="AW166" s="65">
        <v>0</v>
      </c>
      <c r="AX166" s="65" t="s">
        <v>54</v>
      </c>
      <c r="AY166" s="65">
        <v>0</v>
      </c>
      <c r="AZ166" s="61">
        <f t="shared" si="456"/>
        <v>0</v>
      </c>
      <c r="BA166" s="9">
        <f t="shared" si="457"/>
        <v>0</v>
      </c>
      <c r="BB166" s="9">
        <f t="shared" si="458"/>
        <v>0</v>
      </c>
      <c r="BC166" s="68" t="s">
        <v>54</v>
      </c>
      <c r="BD166" s="69">
        <v>0</v>
      </c>
      <c r="BE166" s="69" t="s">
        <v>54</v>
      </c>
      <c r="BF166" s="69">
        <v>0</v>
      </c>
      <c r="BG166" s="69" t="s">
        <v>54</v>
      </c>
      <c r="BH166" s="69">
        <v>0</v>
      </c>
      <c r="BI166" s="69" t="s">
        <v>54</v>
      </c>
      <c r="BJ166" s="69">
        <v>0</v>
      </c>
      <c r="BK166" s="61">
        <f t="shared" si="459"/>
        <v>0</v>
      </c>
      <c r="BL166" s="9">
        <f t="shared" si="460"/>
        <v>0</v>
      </c>
      <c r="BM166" s="9">
        <f t="shared" si="461"/>
        <v>0</v>
      </c>
      <c r="BN166" s="78" t="s">
        <v>54</v>
      </c>
      <c r="BO166" s="79">
        <v>0</v>
      </c>
      <c r="BP166" s="79" t="s">
        <v>54</v>
      </c>
      <c r="BQ166" s="79">
        <v>0</v>
      </c>
      <c r="BR166" s="79" t="s">
        <v>54</v>
      </c>
      <c r="BS166" s="79">
        <v>0</v>
      </c>
      <c r="BT166" s="79" t="s">
        <v>54</v>
      </c>
      <c r="BU166" s="79">
        <v>0</v>
      </c>
      <c r="BV166" s="61">
        <f t="shared" si="462"/>
        <v>0</v>
      </c>
      <c r="BW166" s="9">
        <f t="shared" si="463"/>
        <v>0</v>
      </c>
      <c r="BX166" s="9">
        <f t="shared" si="464"/>
        <v>0</v>
      </c>
      <c r="BY166" s="8">
        <v>0</v>
      </c>
      <c r="BZ166" s="9">
        <f t="shared" si="465"/>
        <v>0</v>
      </c>
      <c r="CA166" s="9">
        <f t="shared" si="466"/>
        <v>0</v>
      </c>
      <c r="CB166" s="8">
        <v>0</v>
      </c>
      <c r="CC166" s="9">
        <f t="shared" si="467"/>
        <v>0</v>
      </c>
      <c r="CD166" s="9">
        <f t="shared" si="468"/>
        <v>0</v>
      </c>
      <c r="CE166" s="10">
        <v>1</v>
      </c>
    </row>
    <row r="167" spans="1:83" s="10" customFormat="1" ht="58.5" customHeight="1">
      <c r="A167" s="10" t="s">
        <v>65</v>
      </c>
      <c r="B167" s="94"/>
      <c r="C167" s="129" t="s">
        <v>1734</v>
      </c>
      <c r="D167" s="20" t="s">
        <v>2227</v>
      </c>
      <c r="E167" s="95" t="s">
        <v>1685</v>
      </c>
      <c r="F167" s="95" t="s">
        <v>1668</v>
      </c>
      <c r="G167" s="96">
        <f t="shared" si="473"/>
        <v>25.94</v>
      </c>
      <c r="H167" s="97">
        <f>SUMIF(цены!A:A,C167,цены!B:B)</f>
        <v>39.9</v>
      </c>
      <c r="I167" s="113">
        <f>SUMIF(наличие!H:H,C167,наличие!D:D)</f>
        <v>0</v>
      </c>
      <c r="J167" s="32" t="s">
        <v>54</v>
      </c>
      <c r="K167" s="35">
        <v>0</v>
      </c>
      <c r="L167" s="32" t="s">
        <v>54</v>
      </c>
      <c r="M167" s="35">
        <v>0</v>
      </c>
      <c r="N167" s="32" t="s">
        <v>54</v>
      </c>
      <c r="O167" s="35">
        <v>0</v>
      </c>
      <c r="P167" s="32" t="s">
        <v>54</v>
      </c>
      <c r="Q167" s="35">
        <v>0</v>
      </c>
      <c r="R167" s="36">
        <f t="shared" si="438"/>
        <v>0</v>
      </c>
      <c r="S167" s="92">
        <f t="shared" si="439"/>
        <v>0</v>
      </c>
      <c r="T167" s="42">
        <f t="shared" si="470"/>
        <v>5.3900000000000006</v>
      </c>
      <c r="U167" s="24">
        <f t="shared" si="440"/>
        <v>0</v>
      </c>
      <c r="V167" s="25">
        <f t="shared" si="441"/>
        <v>31.330000000000002</v>
      </c>
      <c r="W167" s="70">
        <f t="shared" si="442"/>
        <v>110</v>
      </c>
      <c r="X167" s="43">
        <f t="shared" si="443"/>
        <v>119.1</v>
      </c>
      <c r="Y167" s="11">
        <f t="shared" si="444"/>
        <v>9900</v>
      </c>
      <c r="Z167" s="6">
        <f t="shared" si="445"/>
        <v>2.5110118097669964</v>
      </c>
      <c r="AA167" s="26">
        <f t="shared" si="446"/>
        <v>60.4</v>
      </c>
      <c r="AB167" s="11" t="e">
        <f>ROUND(AA167*#REF!,-1)</f>
        <v>#REF!</v>
      </c>
      <c r="AC167" s="7">
        <f t="shared" si="447"/>
        <v>0.92786466645387788</v>
      </c>
      <c r="AD167" s="27">
        <f t="shared" si="448"/>
        <v>45.3</v>
      </c>
      <c r="AE167" s="11" t="e">
        <f>ROUND(AD167*#REF!,-1)</f>
        <v>#REF!</v>
      </c>
      <c r="AF167" s="19">
        <f t="shared" si="449"/>
        <v>0.44589849984040836</v>
      </c>
      <c r="AG167" s="57"/>
      <c r="AH167" s="82" t="s">
        <v>54</v>
      </c>
      <c r="AI167" s="83">
        <f t="shared" si="450"/>
        <v>0</v>
      </c>
      <c r="AJ167" s="83" t="s">
        <v>54</v>
      </c>
      <c r="AK167" s="83">
        <f t="shared" si="451"/>
        <v>0</v>
      </c>
      <c r="AL167" s="83" t="s">
        <v>54</v>
      </c>
      <c r="AM167" s="83">
        <f t="shared" si="452"/>
        <v>0</v>
      </c>
      <c r="AN167" s="83" t="s">
        <v>54</v>
      </c>
      <c r="AO167" s="83">
        <f t="shared" si="453"/>
        <v>0</v>
      </c>
      <c r="AP167" s="89">
        <f t="shared" si="454"/>
        <v>0</v>
      </c>
      <c r="AQ167" s="86">
        <f t="shared" si="455"/>
        <v>0</v>
      </c>
      <c r="AR167" s="64" t="s">
        <v>54</v>
      </c>
      <c r="AS167" s="65">
        <v>0</v>
      </c>
      <c r="AT167" s="65" t="s">
        <v>54</v>
      </c>
      <c r="AU167" s="65">
        <v>0</v>
      </c>
      <c r="AV167" s="65" t="s">
        <v>54</v>
      </c>
      <c r="AW167" s="65">
        <v>0</v>
      </c>
      <c r="AX167" s="65" t="s">
        <v>54</v>
      </c>
      <c r="AY167" s="65">
        <v>0</v>
      </c>
      <c r="AZ167" s="61">
        <f t="shared" si="456"/>
        <v>0</v>
      </c>
      <c r="BA167" s="9">
        <f t="shared" si="457"/>
        <v>0</v>
      </c>
      <c r="BB167" s="9">
        <f t="shared" si="458"/>
        <v>0</v>
      </c>
      <c r="BC167" s="68" t="s">
        <v>54</v>
      </c>
      <c r="BD167" s="69">
        <v>0</v>
      </c>
      <c r="BE167" s="69" t="s">
        <v>54</v>
      </c>
      <c r="BF167" s="69">
        <v>0</v>
      </c>
      <c r="BG167" s="69" t="s">
        <v>54</v>
      </c>
      <c r="BH167" s="69">
        <v>0</v>
      </c>
      <c r="BI167" s="69" t="s">
        <v>54</v>
      </c>
      <c r="BJ167" s="69">
        <v>0</v>
      </c>
      <c r="BK167" s="61">
        <f t="shared" si="459"/>
        <v>0</v>
      </c>
      <c r="BL167" s="9">
        <f t="shared" si="460"/>
        <v>0</v>
      </c>
      <c r="BM167" s="9">
        <f t="shared" si="461"/>
        <v>0</v>
      </c>
      <c r="BN167" s="78" t="s">
        <v>54</v>
      </c>
      <c r="BO167" s="79">
        <v>0</v>
      </c>
      <c r="BP167" s="79" t="s">
        <v>54</v>
      </c>
      <c r="BQ167" s="79">
        <v>0</v>
      </c>
      <c r="BR167" s="79" t="s">
        <v>54</v>
      </c>
      <c r="BS167" s="79">
        <v>0</v>
      </c>
      <c r="BT167" s="79" t="s">
        <v>54</v>
      </c>
      <c r="BU167" s="79">
        <v>0</v>
      </c>
      <c r="BV167" s="61">
        <f t="shared" si="462"/>
        <v>0</v>
      </c>
      <c r="BW167" s="9">
        <f t="shared" si="463"/>
        <v>0</v>
      </c>
      <c r="BX167" s="9">
        <f t="shared" si="464"/>
        <v>0</v>
      </c>
      <c r="BY167" s="8">
        <v>0</v>
      </c>
      <c r="BZ167" s="9">
        <f t="shared" si="465"/>
        <v>0</v>
      </c>
      <c r="CA167" s="9">
        <f t="shared" si="466"/>
        <v>0</v>
      </c>
      <c r="CB167" s="8">
        <v>0</v>
      </c>
      <c r="CC167" s="9">
        <f t="shared" si="467"/>
        <v>0</v>
      </c>
      <c r="CD167" s="9">
        <f t="shared" si="468"/>
        <v>0</v>
      </c>
      <c r="CE167" s="10">
        <v>1</v>
      </c>
    </row>
    <row r="168" spans="1:83" s="10" customFormat="1" ht="58.5" customHeight="1">
      <c r="A168" s="10" t="s">
        <v>65</v>
      </c>
      <c r="B168" s="33"/>
      <c r="C168" s="129" t="s">
        <v>1734</v>
      </c>
      <c r="D168" s="20" t="s">
        <v>2193</v>
      </c>
      <c r="E168" s="95" t="s">
        <v>1685</v>
      </c>
      <c r="F168" s="95" t="s">
        <v>1668</v>
      </c>
      <c r="G168" s="96">
        <f t="shared" si="473"/>
        <v>25.94</v>
      </c>
      <c r="H168" s="110">
        <f>SUMIF(цены!A:A,C168,цены!B:B)</f>
        <v>39.9</v>
      </c>
      <c r="I168" s="113">
        <f>SUMIF(наличие!H:H,C168,наличие!D:D)</f>
        <v>0</v>
      </c>
      <c r="J168" s="32" t="s">
        <v>54</v>
      </c>
      <c r="K168" s="35">
        <v>0</v>
      </c>
      <c r="L168" s="32" t="s">
        <v>54</v>
      </c>
      <c r="M168" s="35">
        <v>0</v>
      </c>
      <c r="N168" s="32" t="s">
        <v>54</v>
      </c>
      <c r="O168" s="35">
        <v>0</v>
      </c>
      <c r="P168" s="32" t="s">
        <v>54</v>
      </c>
      <c r="Q168" s="35">
        <v>0</v>
      </c>
      <c r="R168" s="36">
        <f t="shared" si="438"/>
        <v>0</v>
      </c>
      <c r="S168" s="92">
        <f t="shared" si="439"/>
        <v>0</v>
      </c>
      <c r="T168" s="42">
        <f t="shared" si="470"/>
        <v>5.3900000000000006</v>
      </c>
      <c r="U168" s="24">
        <f t="shared" si="440"/>
        <v>0</v>
      </c>
      <c r="V168" s="25">
        <f t="shared" si="441"/>
        <v>31.330000000000002</v>
      </c>
      <c r="W168" s="70">
        <f t="shared" si="442"/>
        <v>110</v>
      </c>
      <c r="X168" s="43">
        <f t="shared" si="443"/>
        <v>119.1</v>
      </c>
      <c r="Y168" s="11">
        <f t="shared" si="444"/>
        <v>9900</v>
      </c>
      <c r="Z168" s="6">
        <f t="shared" si="445"/>
        <v>2.5110118097669964</v>
      </c>
      <c r="AA168" s="26">
        <f t="shared" si="446"/>
        <v>60.4</v>
      </c>
      <c r="AB168" s="11" t="e">
        <f>ROUND(AA168*#REF!,-1)</f>
        <v>#REF!</v>
      </c>
      <c r="AC168" s="7">
        <f t="shared" si="447"/>
        <v>0.92786466645387788</v>
      </c>
      <c r="AD168" s="27">
        <f t="shared" si="448"/>
        <v>45.3</v>
      </c>
      <c r="AE168" s="11" t="e">
        <f>ROUND(AD168*#REF!,-1)</f>
        <v>#REF!</v>
      </c>
      <c r="AF168" s="19">
        <f t="shared" si="449"/>
        <v>0.44589849984040836</v>
      </c>
      <c r="AG168" s="57"/>
      <c r="AH168" s="82" t="s">
        <v>54</v>
      </c>
      <c r="AI168" s="83">
        <f t="shared" si="450"/>
        <v>0</v>
      </c>
      <c r="AJ168" s="83" t="s">
        <v>54</v>
      </c>
      <c r="AK168" s="83">
        <f t="shared" si="451"/>
        <v>0</v>
      </c>
      <c r="AL168" s="83" t="s">
        <v>54</v>
      </c>
      <c r="AM168" s="83">
        <f t="shared" si="452"/>
        <v>0</v>
      </c>
      <c r="AN168" s="83" t="s">
        <v>54</v>
      </c>
      <c r="AO168" s="83">
        <f t="shared" si="453"/>
        <v>0</v>
      </c>
      <c r="AP168" s="89">
        <f t="shared" si="454"/>
        <v>0</v>
      </c>
      <c r="AQ168" s="86">
        <f t="shared" si="455"/>
        <v>0</v>
      </c>
      <c r="AR168" s="64" t="s">
        <v>54</v>
      </c>
      <c r="AS168" s="65">
        <v>0</v>
      </c>
      <c r="AT168" s="65" t="s">
        <v>54</v>
      </c>
      <c r="AU168" s="65">
        <v>0</v>
      </c>
      <c r="AV168" s="65" t="s">
        <v>54</v>
      </c>
      <c r="AW168" s="65">
        <v>0</v>
      </c>
      <c r="AX168" s="65" t="s">
        <v>54</v>
      </c>
      <c r="AY168" s="65">
        <v>0</v>
      </c>
      <c r="AZ168" s="61">
        <f t="shared" si="456"/>
        <v>0</v>
      </c>
      <c r="BA168" s="9">
        <f t="shared" si="457"/>
        <v>0</v>
      </c>
      <c r="BB168" s="9">
        <f t="shared" si="458"/>
        <v>0</v>
      </c>
      <c r="BC168" s="68" t="s">
        <v>54</v>
      </c>
      <c r="BD168" s="69">
        <v>0</v>
      </c>
      <c r="BE168" s="69" t="s">
        <v>54</v>
      </c>
      <c r="BF168" s="69">
        <v>0</v>
      </c>
      <c r="BG168" s="69" t="s">
        <v>54</v>
      </c>
      <c r="BH168" s="69">
        <v>0</v>
      </c>
      <c r="BI168" s="69" t="s">
        <v>54</v>
      </c>
      <c r="BJ168" s="69">
        <v>0</v>
      </c>
      <c r="BK168" s="61">
        <f t="shared" si="459"/>
        <v>0</v>
      </c>
      <c r="BL168" s="9">
        <f t="shared" si="460"/>
        <v>0</v>
      </c>
      <c r="BM168" s="9">
        <f t="shared" si="461"/>
        <v>0</v>
      </c>
      <c r="BN168" s="78" t="s">
        <v>54</v>
      </c>
      <c r="BO168" s="79">
        <v>0</v>
      </c>
      <c r="BP168" s="79" t="s">
        <v>54</v>
      </c>
      <c r="BQ168" s="79">
        <v>0</v>
      </c>
      <c r="BR168" s="79" t="s">
        <v>54</v>
      </c>
      <c r="BS168" s="79">
        <v>0</v>
      </c>
      <c r="BT168" s="79" t="s">
        <v>54</v>
      </c>
      <c r="BU168" s="79">
        <v>0</v>
      </c>
      <c r="BV168" s="61">
        <f t="shared" si="462"/>
        <v>0</v>
      </c>
      <c r="BW168" s="9">
        <f t="shared" si="463"/>
        <v>0</v>
      </c>
      <c r="BX168" s="9">
        <f t="shared" si="464"/>
        <v>0</v>
      </c>
      <c r="BY168" s="8">
        <v>0</v>
      </c>
      <c r="BZ168" s="9">
        <f t="shared" si="465"/>
        <v>0</v>
      </c>
      <c r="CA168" s="9">
        <f t="shared" si="466"/>
        <v>0</v>
      </c>
      <c r="CB168" s="8">
        <v>0</v>
      </c>
      <c r="CC168" s="9">
        <f t="shared" si="467"/>
        <v>0</v>
      </c>
      <c r="CD168" s="9">
        <f t="shared" si="468"/>
        <v>0</v>
      </c>
      <c r="CE168" s="10">
        <v>1</v>
      </c>
    </row>
    <row r="169" spans="1:83" s="10" customFormat="1" ht="58.5" customHeight="1">
      <c r="A169" s="10" t="s">
        <v>65</v>
      </c>
      <c r="B169" s="33"/>
      <c r="C169" s="129" t="s">
        <v>1734</v>
      </c>
      <c r="D169" s="20" t="s">
        <v>2185</v>
      </c>
      <c r="E169" s="95" t="s">
        <v>1685</v>
      </c>
      <c r="F169" s="95" t="s">
        <v>1668</v>
      </c>
      <c r="G169" s="96">
        <f t="shared" si="473"/>
        <v>25.94</v>
      </c>
      <c r="H169" s="110">
        <f>SUMIF(цены!A:A,C169,цены!B:B)</f>
        <v>39.9</v>
      </c>
      <c r="I169" s="113">
        <f>SUMIF(наличие!H:H,C169,наличие!D:D)</f>
        <v>0</v>
      </c>
      <c r="J169" s="32" t="s">
        <v>54</v>
      </c>
      <c r="K169" s="35">
        <v>0</v>
      </c>
      <c r="L169" s="32" t="s">
        <v>54</v>
      </c>
      <c r="M169" s="35">
        <v>0</v>
      </c>
      <c r="N169" s="32" t="s">
        <v>54</v>
      </c>
      <c r="O169" s="35">
        <v>0</v>
      </c>
      <c r="P169" s="32" t="s">
        <v>54</v>
      </c>
      <c r="Q169" s="35">
        <v>0</v>
      </c>
      <c r="R169" s="36">
        <f t="shared" si="438"/>
        <v>0</v>
      </c>
      <c r="S169" s="92">
        <f t="shared" si="439"/>
        <v>0</v>
      </c>
      <c r="T169" s="42">
        <f t="shared" si="470"/>
        <v>5.3900000000000006</v>
      </c>
      <c r="U169" s="24">
        <f t="shared" si="440"/>
        <v>0</v>
      </c>
      <c r="V169" s="25">
        <f t="shared" si="441"/>
        <v>31.330000000000002</v>
      </c>
      <c r="W169" s="70">
        <f t="shared" si="442"/>
        <v>110</v>
      </c>
      <c r="X169" s="43">
        <f t="shared" si="443"/>
        <v>119.1</v>
      </c>
      <c r="Y169" s="11">
        <f t="shared" si="444"/>
        <v>9900</v>
      </c>
      <c r="Z169" s="6">
        <f t="shared" si="445"/>
        <v>2.5110118097669964</v>
      </c>
      <c r="AA169" s="26">
        <f t="shared" si="446"/>
        <v>60.4</v>
      </c>
      <c r="AB169" s="11" t="e">
        <f>ROUND(AA169*#REF!,-1)</f>
        <v>#REF!</v>
      </c>
      <c r="AC169" s="7">
        <f t="shared" si="447"/>
        <v>0.92786466645387788</v>
      </c>
      <c r="AD169" s="27">
        <f t="shared" si="448"/>
        <v>45.3</v>
      </c>
      <c r="AE169" s="11" t="e">
        <f>ROUND(AD169*#REF!,-1)</f>
        <v>#REF!</v>
      </c>
      <c r="AF169" s="19">
        <f t="shared" si="449"/>
        <v>0.44589849984040836</v>
      </c>
      <c r="AG169" s="57"/>
      <c r="AH169" s="82" t="s">
        <v>54</v>
      </c>
      <c r="AI169" s="83">
        <f t="shared" si="450"/>
        <v>0</v>
      </c>
      <c r="AJ169" s="83" t="s">
        <v>54</v>
      </c>
      <c r="AK169" s="83">
        <f t="shared" si="451"/>
        <v>0</v>
      </c>
      <c r="AL169" s="83" t="s">
        <v>54</v>
      </c>
      <c r="AM169" s="83">
        <f t="shared" si="452"/>
        <v>0</v>
      </c>
      <c r="AN169" s="83" t="s">
        <v>54</v>
      </c>
      <c r="AO169" s="83">
        <f t="shared" si="453"/>
        <v>0</v>
      </c>
      <c r="AP169" s="89">
        <f t="shared" si="454"/>
        <v>0</v>
      </c>
      <c r="AQ169" s="86">
        <f t="shared" si="455"/>
        <v>0</v>
      </c>
      <c r="AR169" s="64" t="s">
        <v>54</v>
      </c>
      <c r="AS169" s="65">
        <v>0</v>
      </c>
      <c r="AT169" s="65" t="s">
        <v>54</v>
      </c>
      <c r="AU169" s="65">
        <v>0</v>
      </c>
      <c r="AV169" s="65" t="s">
        <v>54</v>
      </c>
      <c r="AW169" s="65">
        <v>0</v>
      </c>
      <c r="AX169" s="65" t="s">
        <v>54</v>
      </c>
      <c r="AY169" s="65">
        <v>0</v>
      </c>
      <c r="AZ169" s="61">
        <f t="shared" si="456"/>
        <v>0</v>
      </c>
      <c r="BA169" s="9">
        <f t="shared" si="457"/>
        <v>0</v>
      </c>
      <c r="BB169" s="9">
        <f t="shared" si="458"/>
        <v>0</v>
      </c>
      <c r="BC169" s="68" t="s">
        <v>54</v>
      </c>
      <c r="BD169" s="69">
        <v>0</v>
      </c>
      <c r="BE169" s="69" t="s">
        <v>54</v>
      </c>
      <c r="BF169" s="69">
        <v>0</v>
      </c>
      <c r="BG169" s="69" t="s">
        <v>54</v>
      </c>
      <c r="BH169" s="69">
        <v>0</v>
      </c>
      <c r="BI169" s="69" t="s">
        <v>54</v>
      </c>
      <c r="BJ169" s="69">
        <v>0</v>
      </c>
      <c r="BK169" s="61">
        <f t="shared" si="459"/>
        <v>0</v>
      </c>
      <c r="BL169" s="9">
        <f t="shared" si="460"/>
        <v>0</v>
      </c>
      <c r="BM169" s="9">
        <f t="shared" si="461"/>
        <v>0</v>
      </c>
      <c r="BN169" s="78" t="s">
        <v>54</v>
      </c>
      <c r="BO169" s="79">
        <v>0</v>
      </c>
      <c r="BP169" s="79" t="s">
        <v>54</v>
      </c>
      <c r="BQ169" s="79">
        <v>0</v>
      </c>
      <c r="BR169" s="79" t="s">
        <v>54</v>
      </c>
      <c r="BS169" s="79">
        <v>0</v>
      </c>
      <c r="BT169" s="79" t="s">
        <v>54</v>
      </c>
      <c r="BU169" s="79">
        <v>0</v>
      </c>
      <c r="BV169" s="61">
        <f t="shared" si="462"/>
        <v>0</v>
      </c>
      <c r="BW169" s="9">
        <f t="shared" si="463"/>
        <v>0</v>
      </c>
      <c r="BX169" s="9">
        <f t="shared" si="464"/>
        <v>0</v>
      </c>
      <c r="BY169" s="8">
        <v>0</v>
      </c>
      <c r="BZ169" s="9">
        <f t="shared" si="465"/>
        <v>0</v>
      </c>
      <c r="CA169" s="9">
        <f t="shared" si="466"/>
        <v>0</v>
      </c>
      <c r="CB169" s="8">
        <v>0</v>
      </c>
      <c r="CC169" s="9">
        <f t="shared" si="467"/>
        <v>0</v>
      </c>
      <c r="CD169" s="9">
        <f t="shared" si="468"/>
        <v>0</v>
      </c>
      <c r="CE169" s="10">
        <v>1</v>
      </c>
    </row>
    <row r="170" spans="1:83" s="10" customFormat="1" ht="58.5" customHeight="1">
      <c r="A170" s="10" t="s">
        <v>65</v>
      </c>
      <c r="B170" s="33"/>
      <c r="C170" s="129" t="s">
        <v>1734</v>
      </c>
      <c r="D170" s="20" t="s">
        <v>2190</v>
      </c>
      <c r="E170" s="95" t="s">
        <v>1685</v>
      </c>
      <c r="F170" s="95" t="s">
        <v>1668</v>
      </c>
      <c r="G170" s="96">
        <f t="shared" si="473"/>
        <v>25.94</v>
      </c>
      <c r="H170" s="110">
        <f>SUMIF(цены!A:A,C170,цены!B:B)</f>
        <v>39.9</v>
      </c>
      <c r="I170" s="113">
        <f>SUMIF(наличие!H:H,C170,наличие!D:D)</f>
        <v>0</v>
      </c>
      <c r="J170" s="32" t="s">
        <v>54</v>
      </c>
      <c r="K170" s="35">
        <v>0</v>
      </c>
      <c r="L170" s="32" t="s">
        <v>54</v>
      </c>
      <c r="M170" s="35">
        <v>0</v>
      </c>
      <c r="N170" s="32" t="s">
        <v>54</v>
      </c>
      <c r="O170" s="35">
        <v>0</v>
      </c>
      <c r="P170" s="32" t="s">
        <v>54</v>
      </c>
      <c r="Q170" s="35">
        <v>0</v>
      </c>
      <c r="R170" s="36">
        <f t="shared" si="438"/>
        <v>0</v>
      </c>
      <c r="S170" s="92">
        <f t="shared" si="439"/>
        <v>0</v>
      </c>
      <c r="T170" s="42">
        <f t="shared" si="470"/>
        <v>5.3900000000000006</v>
      </c>
      <c r="U170" s="24">
        <f t="shared" si="440"/>
        <v>0</v>
      </c>
      <c r="V170" s="25">
        <f t="shared" si="441"/>
        <v>31.330000000000002</v>
      </c>
      <c r="W170" s="70">
        <f t="shared" si="442"/>
        <v>110</v>
      </c>
      <c r="X170" s="43">
        <f t="shared" si="443"/>
        <v>119.1</v>
      </c>
      <c r="Y170" s="11">
        <f t="shared" si="444"/>
        <v>9900</v>
      </c>
      <c r="Z170" s="6">
        <f t="shared" si="445"/>
        <v>2.5110118097669964</v>
      </c>
      <c r="AA170" s="26">
        <f t="shared" si="446"/>
        <v>60.4</v>
      </c>
      <c r="AB170" s="11" t="e">
        <f>ROUND(AA170*#REF!,-1)</f>
        <v>#REF!</v>
      </c>
      <c r="AC170" s="7">
        <f t="shared" si="447"/>
        <v>0.92786466645387788</v>
      </c>
      <c r="AD170" s="27">
        <f t="shared" si="448"/>
        <v>45.3</v>
      </c>
      <c r="AE170" s="11" t="e">
        <f>ROUND(AD170*#REF!,-1)</f>
        <v>#REF!</v>
      </c>
      <c r="AF170" s="19">
        <f t="shared" si="449"/>
        <v>0.44589849984040836</v>
      </c>
      <c r="AG170" s="57"/>
      <c r="AH170" s="82" t="s">
        <v>54</v>
      </c>
      <c r="AI170" s="83">
        <f t="shared" si="450"/>
        <v>0</v>
      </c>
      <c r="AJ170" s="83" t="s">
        <v>54</v>
      </c>
      <c r="AK170" s="83">
        <f t="shared" si="451"/>
        <v>0</v>
      </c>
      <c r="AL170" s="83" t="s">
        <v>54</v>
      </c>
      <c r="AM170" s="83">
        <f t="shared" si="452"/>
        <v>0</v>
      </c>
      <c r="AN170" s="83" t="s">
        <v>54</v>
      </c>
      <c r="AO170" s="83">
        <f t="shared" si="453"/>
        <v>0</v>
      </c>
      <c r="AP170" s="89">
        <f t="shared" si="454"/>
        <v>0</v>
      </c>
      <c r="AQ170" s="86">
        <f t="shared" si="455"/>
        <v>0</v>
      </c>
      <c r="AR170" s="64" t="s">
        <v>54</v>
      </c>
      <c r="AS170" s="65">
        <v>0</v>
      </c>
      <c r="AT170" s="65" t="s">
        <v>54</v>
      </c>
      <c r="AU170" s="65">
        <v>0</v>
      </c>
      <c r="AV170" s="65" t="s">
        <v>54</v>
      </c>
      <c r="AW170" s="65">
        <v>0</v>
      </c>
      <c r="AX170" s="65" t="s">
        <v>54</v>
      </c>
      <c r="AY170" s="65">
        <v>0</v>
      </c>
      <c r="AZ170" s="61">
        <f t="shared" si="456"/>
        <v>0</v>
      </c>
      <c r="BA170" s="9">
        <f t="shared" si="457"/>
        <v>0</v>
      </c>
      <c r="BB170" s="9">
        <f t="shared" si="458"/>
        <v>0</v>
      </c>
      <c r="BC170" s="68" t="s">
        <v>54</v>
      </c>
      <c r="BD170" s="69">
        <v>0</v>
      </c>
      <c r="BE170" s="69" t="s">
        <v>54</v>
      </c>
      <c r="BF170" s="69">
        <v>0</v>
      </c>
      <c r="BG170" s="69" t="s">
        <v>54</v>
      </c>
      <c r="BH170" s="69">
        <v>0</v>
      </c>
      <c r="BI170" s="69" t="s">
        <v>54</v>
      </c>
      <c r="BJ170" s="69">
        <v>0</v>
      </c>
      <c r="BK170" s="61">
        <f t="shared" si="459"/>
        <v>0</v>
      </c>
      <c r="BL170" s="9">
        <f t="shared" si="460"/>
        <v>0</v>
      </c>
      <c r="BM170" s="9">
        <f t="shared" si="461"/>
        <v>0</v>
      </c>
      <c r="BN170" s="78" t="s">
        <v>54</v>
      </c>
      <c r="BO170" s="79">
        <v>0</v>
      </c>
      <c r="BP170" s="79" t="s">
        <v>54</v>
      </c>
      <c r="BQ170" s="79">
        <v>0</v>
      </c>
      <c r="BR170" s="79" t="s">
        <v>54</v>
      </c>
      <c r="BS170" s="79">
        <v>0</v>
      </c>
      <c r="BT170" s="79" t="s">
        <v>54</v>
      </c>
      <c r="BU170" s="79">
        <v>0</v>
      </c>
      <c r="BV170" s="61">
        <f t="shared" si="462"/>
        <v>0</v>
      </c>
      <c r="BW170" s="9">
        <f t="shared" si="463"/>
        <v>0</v>
      </c>
      <c r="BX170" s="9">
        <f t="shared" si="464"/>
        <v>0</v>
      </c>
      <c r="BY170" s="8">
        <v>0</v>
      </c>
      <c r="BZ170" s="9">
        <f t="shared" si="465"/>
        <v>0</v>
      </c>
      <c r="CA170" s="9">
        <f t="shared" si="466"/>
        <v>0</v>
      </c>
      <c r="CB170" s="8">
        <v>0</v>
      </c>
      <c r="CC170" s="9">
        <f t="shared" si="467"/>
        <v>0</v>
      </c>
      <c r="CD170" s="9">
        <f t="shared" si="468"/>
        <v>0</v>
      </c>
      <c r="CE170" s="10">
        <v>1</v>
      </c>
    </row>
    <row r="171" spans="1:83" s="10" customFormat="1" ht="58.5" customHeight="1">
      <c r="A171" s="10" t="s">
        <v>65</v>
      </c>
      <c r="B171" s="94"/>
      <c r="C171" s="129" t="s">
        <v>1738</v>
      </c>
      <c r="D171" s="20" t="s">
        <v>2189</v>
      </c>
      <c r="E171" s="95" t="s">
        <v>1685</v>
      </c>
      <c r="F171" s="95" t="s">
        <v>1668</v>
      </c>
      <c r="G171" s="96">
        <f t="shared" si="473"/>
        <v>22.69</v>
      </c>
      <c r="H171" s="97">
        <f>SUMIF(цены!A:A,C171,цены!B:B)</f>
        <v>34.9</v>
      </c>
      <c r="I171" s="113">
        <f>SUMIF(наличие!H:H,C171,наличие!D:D)</f>
        <v>0</v>
      </c>
      <c r="J171" s="32" t="s">
        <v>54</v>
      </c>
      <c r="K171" s="35">
        <v>0</v>
      </c>
      <c r="L171" s="32" t="s">
        <v>54</v>
      </c>
      <c r="M171" s="35">
        <v>0</v>
      </c>
      <c r="N171" s="32" t="s">
        <v>54</v>
      </c>
      <c r="O171" s="35">
        <v>0</v>
      </c>
      <c r="P171" s="32" t="s">
        <v>54</v>
      </c>
      <c r="Q171" s="32" t="s">
        <v>54</v>
      </c>
      <c r="R171" s="100">
        <f t="shared" ref="R171:R183" si="474">SUM(J171:Q171)</f>
        <v>0</v>
      </c>
      <c r="S171" s="101">
        <f t="shared" ref="S171:S177" si="475">G171*R171</f>
        <v>0</v>
      </c>
      <c r="T171" s="102">
        <f t="shared" si="470"/>
        <v>4.9049999999999994</v>
      </c>
      <c r="U171" s="103">
        <f t="shared" ref="U171:U177" si="476">R171*T171</f>
        <v>0</v>
      </c>
      <c r="V171" s="104">
        <f t="shared" ref="V171:V177" si="477">G171+T171</f>
        <v>27.594999999999999</v>
      </c>
      <c r="W171" s="70">
        <f t="shared" ref="W171:W177" si="478">ROUND(V171*3.5,0)</f>
        <v>97</v>
      </c>
      <c r="X171" s="43">
        <f>ROUND(V171*4.1,1)</f>
        <v>113.1</v>
      </c>
      <c r="Y171" s="11">
        <f t="shared" ref="Y171:Y177" si="479">ROUND(W171*$Y$2,-1)</f>
        <v>8730</v>
      </c>
      <c r="Z171" s="6">
        <f t="shared" ref="Z171:Z177" si="480">(W171-V171)/V171</f>
        <v>2.5151295524551549</v>
      </c>
      <c r="AA171" s="26">
        <f t="shared" ref="AA171:AA177" si="481">ROUND(W171/1.82,1)</f>
        <v>53.3</v>
      </c>
      <c r="AB171" s="11" t="e">
        <f>ROUND(AA171*#REF!,-1)</f>
        <v>#REF!</v>
      </c>
      <c r="AC171" s="7">
        <f t="shared" ref="AC171:AC177" si="482">(AA171-V171)/V171</f>
        <v>0.93150933140061598</v>
      </c>
      <c r="AD171" s="27">
        <f t="shared" ref="AD171:AD177" si="483">ROUND(AA171*0.75,1)</f>
        <v>40</v>
      </c>
      <c r="AE171" s="11" t="e">
        <f>ROUND(AD171*#REF!,-1)</f>
        <v>#REF!</v>
      </c>
      <c r="AF171" s="19">
        <f t="shared" ref="AF171:AF177" si="484">(AD171-V171)/V171</f>
        <v>0.44953795977532168</v>
      </c>
      <c r="AG171" s="57"/>
      <c r="AH171" s="82" t="s">
        <v>54</v>
      </c>
      <c r="AI171" s="83">
        <f t="shared" ref="AI171:AI177" si="485">K171-AS171-BD171-BO171</f>
        <v>0</v>
      </c>
      <c r="AJ171" s="83" t="s">
        <v>54</v>
      </c>
      <c r="AK171" s="83">
        <f t="shared" ref="AK171:AK180" si="486">M171-AU171-BF171-BQ171</f>
        <v>0</v>
      </c>
      <c r="AL171" s="83" t="s">
        <v>54</v>
      </c>
      <c r="AM171" s="83">
        <f t="shared" ref="AM171:AM180" si="487">O171-AW171-BH171-BS171</f>
        <v>0</v>
      </c>
      <c r="AN171" s="83" t="s">
        <v>54</v>
      </c>
      <c r="AO171" s="83" t="s">
        <v>54</v>
      </c>
      <c r="AP171" s="89">
        <f t="shared" ref="AP171:AP177" si="488">SUM(AH171:AO171)</f>
        <v>0</v>
      </c>
      <c r="AQ171" s="86">
        <f t="shared" ref="AQ171:AQ177" si="489">AP171*G171</f>
        <v>0</v>
      </c>
      <c r="AR171" s="64" t="s">
        <v>54</v>
      </c>
      <c r="AS171" s="65">
        <v>0</v>
      </c>
      <c r="AT171" s="65" t="s">
        <v>54</v>
      </c>
      <c r="AU171" s="65">
        <v>0</v>
      </c>
      <c r="AV171" s="65" t="s">
        <v>54</v>
      </c>
      <c r="AW171" s="65">
        <v>0</v>
      </c>
      <c r="AX171" s="65" t="s">
        <v>54</v>
      </c>
      <c r="AY171" s="83" t="s">
        <v>54</v>
      </c>
      <c r="AZ171" s="61">
        <f t="shared" ref="AZ171:AZ177" si="490">SUM(AR171:AY171)</f>
        <v>0</v>
      </c>
      <c r="BA171" s="9">
        <f t="shared" ref="BA171:BA177" si="491">AZ171*AA171*0.75*0.95</f>
        <v>0</v>
      </c>
      <c r="BB171" s="9">
        <f t="shared" ref="BB171:BB177" si="492">AZ171*G171</f>
        <v>0</v>
      </c>
      <c r="BC171" s="68" t="s">
        <v>54</v>
      </c>
      <c r="BD171" s="69">
        <v>0</v>
      </c>
      <c r="BE171" s="69" t="s">
        <v>54</v>
      </c>
      <c r="BF171" s="69">
        <v>0</v>
      </c>
      <c r="BG171" s="69" t="s">
        <v>54</v>
      </c>
      <c r="BH171" s="69">
        <v>0</v>
      </c>
      <c r="BI171" s="69" t="s">
        <v>54</v>
      </c>
      <c r="BJ171" s="83" t="s">
        <v>54</v>
      </c>
      <c r="BK171" s="61">
        <f t="shared" ref="BK171:BK177" si="493">SUM(BC171:BJ171)</f>
        <v>0</v>
      </c>
      <c r="BL171" s="9">
        <f t="shared" ref="BL171:BL177" si="494">BK171*W171*0.4227</f>
        <v>0</v>
      </c>
      <c r="BM171" s="9">
        <f t="shared" ref="BM171:BM177" si="495">BK171*G171</f>
        <v>0</v>
      </c>
      <c r="BN171" s="78" t="s">
        <v>54</v>
      </c>
      <c r="BO171" s="79">
        <v>0</v>
      </c>
      <c r="BP171" s="79" t="s">
        <v>54</v>
      </c>
      <c r="BQ171" s="79">
        <v>0</v>
      </c>
      <c r="BR171" s="79" t="s">
        <v>54</v>
      </c>
      <c r="BS171" s="79">
        <v>0</v>
      </c>
      <c r="BT171" s="79" t="s">
        <v>54</v>
      </c>
      <c r="BU171" s="83" t="s">
        <v>54</v>
      </c>
      <c r="BV171" s="61">
        <f t="shared" ref="BV171:BV177" si="496">SUM(BN171:BU171)</f>
        <v>0</v>
      </c>
      <c r="BW171" s="9">
        <f t="shared" ref="BW171:BW177" si="497">BV171*W171*0.62</f>
        <v>0</v>
      </c>
      <c r="BX171" s="9">
        <f t="shared" ref="BX171:BX177" si="498">BV171*G171</f>
        <v>0</v>
      </c>
      <c r="BY171" s="8">
        <v>0</v>
      </c>
      <c r="BZ171" s="9">
        <f t="shared" ref="BZ171:BZ177" si="499">BY171*AA171*0.9*0.95</f>
        <v>0</v>
      </c>
      <c r="CA171" s="9">
        <f t="shared" ref="CA171:CA177" si="500">BY171*G171</f>
        <v>0</v>
      </c>
      <c r="CB171" s="8">
        <v>0</v>
      </c>
      <c r="CC171" s="9">
        <f t="shared" ref="CC171:CC177" si="501">CB171*AA171*0.9*0.9</f>
        <v>0</v>
      </c>
      <c r="CD171" s="9">
        <f t="shared" ref="CD171:CD177" si="502">CB171*G171</f>
        <v>0</v>
      </c>
      <c r="CE171" s="10">
        <v>1</v>
      </c>
    </row>
    <row r="172" spans="1:83" s="10" customFormat="1" ht="58.5" customHeight="1">
      <c r="A172" s="10" t="s">
        <v>65</v>
      </c>
      <c r="B172" s="94"/>
      <c r="C172" s="129" t="s">
        <v>1738</v>
      </c>
      <c r="D172" s="20" t="s">
        <v>2230</v>
      </c>
      <c r="E172" s="95" t="s">
        <v>1685</v>
      </c>
      <c r="F172" s="95" t="s">
        <v>1668</v>
      </c>
      <c r="G172" s="96">
        <f t="shared" si="473"/>
        <v>22.69</v>
      </c>
      <c r="H172" s="97">
        <f>SUMIF(цены!A:A,C172,цены!B:B)</f>
        <v>34.9</v>
      </c>
      <c r="I172" s="113">
        <f>SUMIF(наличие!H:H,C172,наличие!D:D)</f>
        <v>0</v>
      </c>
      <c r="J172" s="32" t="s">
        <v>54</v>
      </c>
      <c r="K172" s="35">
        <v>0</v>
      </c>
      <c r="L172" s="32" t="s">
        <v>54</v>
      </c>
      <c r="M172" s="35">
        <v>0</v>
      </c>
      <c r="N172" s="32" t="s">
        <v>54</v>
      </c>
      <c r="O172" s="35">
        <v>0</v>
      </c>
      <c r="P172" s="32" t="s">
        <v>54</v>
      </c>
      <c r="Q172" s="32" t="s">
        <v>54</v>
      </c>
      <c r="R172" s="100">
        <f t="shared" si="474"/>
        <v>0</v>
      </c>
      <c r="S172" s="101">
        <f>G172*R172</f>
        <v>0</v>
      </c>
      <c r="T172" s="102">
        <f t="shared" si="470"/>
        <v>4.9049999999999994</v>
      </c>
      <c r="U172" s="103">
        <f>R172*T172</f>
        <v>0</v>
      </c>
      <c r="V172" s="104">
        <f>G172+T172</f>
        <v>27.594999999999999</v>
      </c>
      <c r="W172" s="70">
        <f>ROUND(V172*3.5,0)</f>
        <v>97</v>
      </c>
      <c r="X172" s="43">
        <f>ROUND(V172*4.1,1)</f>
        <v>113.1</v>
      </c>
      <c r="Y172" s="11">
        <f>ROUND(W172*$Y$2,-1)</f>
        <v>8730</v>
      </c>
      <c r="Z172" s="6">
        <f>(W172-V172)/V172</f>
        <v>2.5151295524551549</v>
      </c>
      <c r="AA172" s="26">
        <f>ROUND(W172/1.82,1)</f>
        <v>53.3</v>
      </c>
      <c r="AB172" s="11" t="e">
        <f>ROUND(AA172*#REF!,-1)</f>
        <v>#REF!</v>
      </c>
      <c r="AC172" s="7">
        <f>(AA172-V172)/V172</f>
        <v>0.93150933140061598</v>
      </c>
      <c r="AD172" s="27">
        <f>ROUND(AA172*0.75,1)</f>
        <v>40</v>
      </c>
      <c r="AE172" s="11" t="e">
        <f>ROUND(AD172*#REF!,-1)</f>
        <v>#REF!</v>
      </c>
      <c r="AF172" s="19">
        <f>(AD172-V172)/V172</f>
        <v>0.44953795977532168</v>
      </c>
      <c r="AG172" s="57"/>
      <c r="AH172" s="82" t="s">
        <v>54</v>
      </c>
      <c r="AI172" s="83">
        <f t="shared" si="485"/>
        <v>0</v>
      </c>
      <c r="AJ172" s="83" t="s">
        <v>54</v>
      </c>
      <c r="AK172" s="83">
        <f t="shared" si="486"/>
        <v>0</v>
      </c>
      <c r="AL172" s="83" t="s">
        <v>54</v>
      </c>
      <c r="AM172" s="83">
        <f t="shared" si="487"/>
        <v>0</v>
      </c>
      <c r="AN172" s="83" t="s">
        <v>54</v>
      </c>
      <c r="AO172" s="83" t="s">
        <v>54</v>
      </c>
      <c r="AP172" s="89">
        <f>SUM(AH172:AO172)</f>
        <v>0</v>
      </c>
      <c r="AQ172" s="86">
        <f>AP172*G172</f>
        <v>0</v>
      </c>
      <c r="AR172" s="64" t="s">
        <v>54</v>
      </c>
      <c r="AS172" s="65">
        <v>0</v>
      </c>
      <c r="AT172" s="65" t="s">
        <v>54</v>
      </c>
      <c r="AU172" s="65">
        <v>0</v>
      </c>
      <c r="AV172" s="65" t="s">
        <v>54</v>
      </c>
      <c r="AW172" s="65">
        <v>0</v>
      </c>
      <c r="AX172" s="65" t="s">
        <v>54</v>
      </c>
      <c r="AY172" s="83" t="s">
        <v>54</v>
      </c>
      <c r="AZ172" s="61">
        <f>SUM(AR172:AY172)</f>
        <v>0</v>
      </c>
      <c r="BA172" s="9">
        <f>AZ172*AA172*0.75*0.95</f>
        <v>0</v>
      </c>
      <c r="BB172" s="9">
        <f>AZ172*G172</f>
        <v>0</v>
      </c>
      <c r="BC172" s="68" t="s">
        <v>54</v>
      </c>
      <c r="BD172" s="69">
        <v>0</v>
      </c>
      <c r="BE172" s="69" t="s">
        <v>54</v>
      </c>
      <c r="BF172" s="69">
        <v>0</v>
      </c>
      <c r="BG172" s="69" t="s">
        <v>54</v>
      </c>
      <c r="BH172" s="69">
        <v>0</v>
      </c>
      <c r="BI172" s="69" t="s">
        <v>54</v>
      </c>
      <c r="BJ172" s="83" t="s">
        <v>54</v>
      </c>
      <c r="BK172" s="61">
        <f>SUM(BC172:BJ172)</f>
        <v>0</v>
      </c>
      <c r="BL172" s="9">
        <f>BK172*W172*0.4227</f>
        <v>0</v>
      </c>
      <c r="BM172" s="9">
        <f>BK172*G172</f>
        <v>0</v>
      </c>
      <c r="BN172" s="78" t="s">
        <v>54</v>
      </c>
      <c r="BO172" s="79">
        <v>0</v>
      </c>
      <c r="BP172" s="79" t="s">
        <v>54</v>
      </c>
      <c r="BQ172" s="79">
        <v>0</v>
      </c>
      <c r="BR172" s="79" t="s">
        <v>54</v>
      </c>
      <c r="BS172" s="79">
        <v>0</v>
      </c>
      <c r="BT172" s="79" t="s">
        <v>54</v>
      </c>
      <c r="BU172" s="83" t="s">
        <v>54</v>
      </c>
      <c r="BV172" s="61">
        <f>SUM(BN172:BU172)</f>
        <v>0</v>
      </c>
      <c r="BW172" s="9">
        <f>BV172*W172*0.62</f>
        <v>0</v>
      </c>
      <c r="BX172" s="9">
        <f>BV172*G172</f>
        <v>0</v>
      </c>
      <c r="BY172" s="8">
        <v>0</v>
      </c>
      <c r="BZ172" s="9">
        <f>BY172*AA172*0.9*0.95</f>
        <v>0</v>
      </c>
      <c r="CA172" s="9">
        <f>BY172*G172</f>
        <v>0</v>
      </c>
      <c r="CB172" s="8">
        <v>0</v>
      </c>
      <c r="CC172" s="9">
        <f>CB172*AA172*0.9*0.9</f>
        <v>0</v>
      </c>
      <c r="CD172" s="9">
        <f>CB172*G172</f>
        <v>0</v>
      </c>
      <c r="CE172" s="10">
        <v>1</v>
      </c>
    </row>
    <row r="173" spans="1:83" s="10" customFormat="1" ht="58.5" customHeight="1">
      <c r="A173" s="10" t="s">
        <v>65</v>
      </c>
      <c r="B173" s="33"/>
      <c r="C173" s="129" t="s">
        <v>1738</v>
      </c>
      <c r="D173" s="20" t="s">
        <v>2193</v>
      </c>
      <c r="E173" s="95" t="s">
        <v>1685</v>
      </c>
      <c r="F173" s="95" t="s">
        <v>1668</v>
      </c>
      <c r="G173" s="96">
        <f t="shared" si="473"/>
        <v>22.69</v>
      </c>
      <c r="H173" s="110">
        <f>SUMIF(цены!A:A,C173,цены!B:B)</f>
        <v>34.9</v>
      </c>
      <c r="I173" s="113">
        <f>SUMIF(наличие!H:H,C173,наличие!D:D)</f>
        <v>0</v>
      </c>
      <c r="J173" s="32" t="s">
        <v>54</v>
      </c>
      <c r="K173" s="35">
        <v>0</v>
      </c>
      <c r="L173" s="32" t="s">
        <v>54</v>
      </c>
      <c r="M173" s="35">
        <v>0</v>
      </c>
      <c r="N173" s="32" t="s">
        <v>54</v>
      </c>
      <c r="O173" s="35">
        <v>0</v>
      </c>
      <c r="P173" s="32" t="s">
        <v>54</v>
      </c>
      <c r="Q173" s="32" t="s">
        <v>54</v>
      </c>
      <c r="R173" s="100">
        <f t="shared" si="474"/>
        <v>0</v>
      </c>
      <c r="S173" s="101">
        <f>G173*R173</f>
        <v>0</v>
      </c>
      <c r="T173" s="102">
        <f t="shared" si="470"/>
        <v>4.9049999999999994</v>
      </c>
      <c r="U173" s="103">
        <f>R173*T173</f>
        <v>0</v>
      </c>
      <c r="V173" s="104">
        <f>G173+T173</f>
        <v>27.594999999999999</v>
      </c>
      <c r="W173" s="70">
        <f>ROUND(V173*3.5,0)</f>
        <v>97</v>
      </c>
      <c r="X173" s="43">
        <f>ROUND(V173*4.1,1)</f>
        <v>113.1</v>
      </c>
      <c r="Y173" s="11">
        <f>ROUND(W173*$Y$2,-1)</f>
        <v>8730</v>
      </c>
      <c r="Z173" s="6">
        <f>(W173-V173)/V173</f>
        <v>2.5151295524551549</v>
      </c>
      <c r="AA173" s="26">
        <f>ROUND(W173/1.82,1)</f>
        <v>53.3</v>
      </c>
      <c r="AB173" s="11" t="e">
        <f>ROUND(AA173*#REF!,-1)</f>
        <v>#REF!</v>
      </c>
      <c r="AC173" s="7">
        <f>(AA173-V173)/V173</f>
        <v>0.93150933140061598</v>
      </c>
      <c r="AD173" s="27">
        <f>ROUND(AA173*0.75,1)</f>
        <v>40</v>
      </c>
      <c r="AE173" s="11" t="e">
        <f>ROUND(AD173*#REF!,-1)</f>
        <v>#REF!</v>
      </c>
      <c r="AF173" s="19">
        <f>(AD173-V173)/V173</f>
        <v>0.44953795977532168</v>
      </c>
      <c r="AG173" s="57"/>
      <c r="AH173" s="82" t="s">
        <v>54</v>
      </c>
      <c r="AI173" s="83">
        <f t="shared" si="485"/>
        <v>0</v>
      </c>
      <c r="AJ173" s="83" t="s">
        <v>54</v>
      </c>
      <c r="AK173" s="83">
        <f t="shared" si="486"/>
        <v>0</v>
      </c>
      <c r="AL173" s="83" t="s">
        <v>54</v>
      </c>
      <c r="AM173" s="83">
        <f t="shared" si="487"/>
        <v>0</v>
      </c>
      <c r="AN173" s="83" t="s">
        <v>54</v>
      </c>
      <c r="AO173" s="83" t="s">
        <v>54</v>
      </c>
      <c r="AP173" s="89">
        <f>SUM(AH173:AO173)</f>
        <v>0</v>
      </c>
      <c r="AQ173" s="86">
        <f>AP173*G173</f>
        <v>0</v>
      </c>
      <c r="AR173" s="64" t="s">
        <v>54</v>
      </c>
      <c r="AS173" s="65">
        <v>0</v>
      </c>
      <c r="AT173" s="65" t="s">
        <v>54</v>
      </c>
      <c r="AU173" s="65">
        <v>0</v>
      </c>
      <c r="AV173" s="65" t="s">
        <v>54</v>
      </c>
      <c r="AW173" s="65">
        <v>0</v>
      </c>
      <c r="AX173" s="65" t="s">
        <v>54</v>
      </c>
      <c r="AY173" s="83" t="s">
        <v>54</v>
      </c>
      <c r="AZ173" s="61">
        <f>SUM(AR173:AY173)</f>
        <v>0</v>
      </c>
      <c r="BA173" s="9">
        <f>AZ173*AA173*0.75*0.95</f>
        <v>0</v>
      </c>
      <c r="BB173" s="9">
        <f>AZ173*G173</f>
        <v>0</v>
      </c>
      <c r="BC173" s="68" t="s">
        <v>54</v>
      </c>
      <c r="BD173" s="69">
        <v>0</v>
      </c>
      <c r="BE173" s="69" t="s">
        <v>54</v>
      </c>
      <c r="BF173" s="69">
        <v>0</v>
      </c>
      <c r="BG173" s="69" t="s">
        <v>54</v>
      </c>
      <c r="BH173" s="69">
        <v>0</v>
      </c>
      <c r="BI173" s="69" t="s">
        <v>54</v>
      </c>
      <c r="BJ173" s="83" t="s">
        <v>54</v>
      </c>
      <c r="BK173" s="61">
        <f>SUM(BC173:BJ173)</f>
        <v>0</v>
      </c>
      <c r="BL173" s="9">
        <f>BK173*W173*0.4227</f>
        <v>0</v>
      </c>
      <c r="BM173" s="9">
        <f>BK173*G173</f>
        <v>0</v>
      </c>
      <c r="BN173" s="78" t="s">
        <v>54</v>
      </c>
      <c r="BO173" s="79">
        <v>0</v>
      </c>
      <c r="BP173" s="79" t="s">
        <v>54</v>
      </c>
      <c r="BQ173" s="79">
        <v>0</v>
      </c>
      <c r="BR173" s="79" t="s">
        <v>54</v>
      </c>
      <c r="BS173" s="79">
        <v>0</v>
      </c>
      <c r="BT173" s="79" t="s">
        <v>54</v>
      </c>
      <c r="BU173" s="83" t="s">
        <v>54</v>
      </c>
      <c r="BV173" s="61">
        <f>SUM(BN173:BU173)</f>
        <v>0</v>
      </c>
      <c r="BW173" s="9">
        <f>BV173*W173*0.62</f>
        <v>0</v>
      </c>
      <c r="BX173" s="9">
        <f>BV173*G173</f>
        <v>0</v>
      </c>
      <c r="BY173" s="8">
        <v>0</v>
      </c>
      <c r="BZ173" s="9">
        <f>BY173*AA173*0.9*0.95</f>
        <v>0</v>
      </c>
      <c r="CA173" s="9">
        <f>BY173*G173</f>
        <v>0</v>
      </c>
      <c r="CB173" s="8">
        <v>0</v>
      </c>
      <c r="CC173" s="9">
        <f>CB173*AA173*0.9*0.9</f>
        <v>0</v>
      </c>
      <c r="CD173" s="9">
        <f>CB173*G173</f>
        <v>0</v>
      </c>
      <c r="CE173" s="10">
        <v>1</v>
      </c>
    </row>
    <row r="174" spans="1:83" s="10" customFormat="1" ht="58.5" customHeight="1">
      <c r="A174" s="10" t="s">
        <v>65</v>
      </c>
      <c r="B174" s="33"/>
      <c r="C174" s="129" t="s">
        <v>1738</v>
      </c>
      <c r="D174" s="20" t="s">
        <v>2231</v>
      </c>
      <c r="E174" s="95" t="s">
        <v>1685</v>
      </c>
      <c r="F174" s="95" t="s">
        <v>1668</v>
      </c>
      <c r="G174" s="96">
        <f t="shared" si="473"/>
        <v>22.69</v>
      </c>
      <c r="H174" s="110">
        <f>SUMIF(цены!A:A,C174,цены!B:B)</f>
        <v>34.9</v>
      </c>
      <c r="I174" s="113">
        <f>SUMIF(наличие!H:H,C174,наличие!D:D)</f>
        <v>0</v>
      </c>
      <c r="J174" s="32" t="s">
        <v>54</v>
      </c>
      <c r="K174" s="35">
        <v>0</v>
      </c>
      <c r="L174" s="32" t="s">
        <v>54</v>
      </c>
      <c r="M174" s="35">
        <v>0</v>
      </c>
      <c r="N174" s="32" t="s">
        <v>54</v>
      </c>
      <c r="O174" s="35">
        <v>0</v>
      </c>
      <c r="P174" s="32" t="s">
        <v>54</v>
      </c>
      <c r="Q174" s="32" t="s">
        <v>54</v>
      </c>
      <c r="R174" s="100">
        <f t="shared" si="474"/>
        <v>0</v>
      </c>
      <c r="S174" s="101">
        <f>G174*R174</f>
        <v>0</v>
      </c>
      <c r="T174" s="102">
        <f t="shared" si="470"/>
        <v>4.9049999999999994</v>
      </c>
      <c r="U174" s="103">
        <f>R174*T174</f>
        <v>0</v>
      </c>
      <c r="V174" s="104">
        <f>G174+T174</f>
        <v>27.594999999999999</v>
      </c>
      <c r="W174" s="70">
        <f>ROUND(V174*3.5,0)</f>
        <v>97</v>
      </c>
      <c r="X174" s="43">
        <f>ROUND(V174*4.1,1)</f>
        <v>113.1</v>
      </c>
      <c r="Y174" s="11">
        <f>ROUND(W174*$Y$2,-1)</f>
        <v>8730</v>
      </c>
      <c r="Z174" s="6">
        <f>(W174-V174)/V174</f>
        <v>2.5151295524551549</v>
      </c>
      <c r="AA174" s="26">
        <f>ROUND(W174/1.82,1)</f>
        <v>53.3</v>
      </c>
      <c r="AB174" s="11" t="e">
        <f>ROUND(AA174*#REF!,-1)</f>
        <v>#REF!</v>
      </c>
      <c r="AC174" s="7">
        <f>(AA174-V174)/V174</f>
        <v>0.93150933140061598</v>
      </c>
      <c r="AD174" s="27">
        <f>ROUND(AA174*0.75,1)</f>
        <v>40</v>
      </c>
      <c r="AE174" s="11" t="e">
        <f>ROUND(AD174*#REF!,-1)</f>
        <v>#REF!</v>
      </c>
      <c r="AF174" s="19">
        <f>(AD174-V174)/V174</f>
        <v>0.44953795977532168</v>
      </c>
      <c r="AG174" s="57"/>
      <c r="AH174" s="82" t="s">
        <v>54</v>
      </c>
      <c r="AI174" s="83">
        <f t="shared" si="485"/>
        <v>0</v>
      </c>
      <c r="AJ174" s="83" t="s">
        <v>54</v>
      </c>
      <c r="AK174" s="83">
        <f t="shared" si="486"/>
        <v>0</v>
      </c>
      <c r="AL174" s="83" t="s">
        <v>54</v>
      </c>
      <c r="AM174" s="83">
        <f t="shared" si="487"/>
        <v>0</v>
      </c>
      <c r="AN174" s="83" t="s">
        <v>54</v>
      </c>
      <c r="AO174" s="83" t="s">
        <v>54</v>
      </c>
      <c r="AP174" s="89">
        <f>SUM(AH174:AO174)</f>
        <v>0</v>
      </c>
      <c r="AQ174" s="86">
        <f>AP174*G174</f>
        <v>0</v>
      </c>
      <c r="AR174" s="64" t="s">
        <v>54</v>
      </c>
      <c r="AS174" s="65">
        <v>0</v>
      </c>
      <c r="AT174" s="65" t="s">
        <v>54</v>
      </c>
      <c r="AU174" s="65">
        <v>0</v>
      </c>
      <c r="AV174" s="65" t="s">
        <v>54</v>
      </c>
      <c r="AW174" s="65">
        <v>0</v>
      </c>
      <c r="AX174" s="65" t="s">
        <v>54</v>
      </c>
      <c r="AY174" s="83" t="s">
        <v>54</v>
      </c>
      <c r="AZ174" s="61">
        <f>SUM(AR174:AY174)</f>
        <v>0</v>
      </c>
      <c r="BA174" s="9">
        <f>AZ174*AA174*0.75*0.95</f>
        <v>0</v>
      </c>
      <c r="BB174" s="9">
        <f>AZ174*G174</f>
        <v>0</v>
      </c>
      <c r="BC174" s="68" t="s">
        <v>54</v>
      </c>
      <c r="BD174" s="69">
        <v>0</v>
      </c>
      <c r="BE174" s="69" t="s">
        <v>54</v>
      </c>
      <c r="BF174" s="69">
        <v>0</v>
      </c>
      <c r="BG174" s="69" t="s">
        <v>54</v>
      </c>
      <c r="BH174" s="69">
        <v>0</v>
      </c>
      <c r="BI174" s="69" t="s">
        <v>54</v>
      </c>
      <c r="BJ174" s="83" t="s">
        <v>54</v>
      </c>
      <c r="BK174" s="61">
        <f>SUM(BC174:BJ174)</f>
        <v>0</v>
      </c>
      <c r="BL174" s="9">
        <f>BK174*W174*0.4227</f>
        <v>0</v>
      </c>
      <c r="BM174" s="9">
        <f>BK174*G174</f>
        <v>0</v>
      </c>
      <c r="BN174" s="78" t="s">
        <v>54</v>
      </c>
      <c r="BO174" s="79">
        <v>0</v>
      </c>
      <c r="BP174" s="79" t="s">
        <v>54</v>
      </c>
      <c r="BQ174" s="79">
        <v>0</v>
      </c>
      <c r="BR174" s="79" t="s">
        <v>54</v>
      </c>
      <c r="BS174" s="79">
        <v>0</v>
      </c>
      <c r="BT174" s="79" t="s">
        <v>54</v>
      </c>
      <c r="BU174" s="83" t="s">
        <v>54</v>
      </c>
      <c r="BV174" s="61">
        <f>SUM(BN174:BU174)</f>
        <v>0</v>
      </c>
      <c r="BW174" s="9">
        <f>BV174*W174*0.62</f>
        <v>0</v>
      </c>
      <c r="BX174" s="9">
        <f>BV174*G174</f>
        <v>0</v>
      </c>
      <c r="BY174" s="8">
        <v>0</v>
      </c>
      <c r="BZ174" s="9">
        <f>BY174*AA174*0.9*0.95</f>
        <v>0</v>
      </c>
      <c r="CA174" s="9">
        <f>BY174*G174</f>
        <v>0</v>
      </c>
      <c r="CB174" s="8">
        <v>0</v>
      </c>
      <c r="CC174" s="9">
        <f>CB174*AA174*0.9*0.9</f>
        <v>0</v>
      </c>
      <c r="CD174" s="9">
        <f>CB174*G174</f>
        <v>0</v>
      </c>
      <c r="CE174" s="10">
        <v>1</v>
      </c>
    </row>
    <row r="175" spans="1:83" s="10" customFormat="1" ht="58.5" customHeight="1">
      <c r="A175" s="10" t="s">
        <v>65</v>
      </c>
      <c r="B175" s="33"/>
      <c r="C175" s="129" t="s">
        <v>1738</v>
      </c>
      <c r="D175" s="20" t="s">
        <v>2232</v>
      </c>
      <c r="E175" s="95" t="s">
        <v>1685</v>
      </c>
      <c r="F175" s="95" t="s">
        <v>1668</v>
      </c>
      <c r="G175" s="96">
        <f t="shared" si="473"/>
        <v>22.69</v>
      </c>
      <c r="H175" s="110">
        <f>SUMIF(цены!A:A,C175,цены!B:B)</f>
        <v>34.9</v>
      </c>
      <c r="I175" s="113">
        <f>SUMIF(наличие!H:H,C175,наличие!D:D)</f>
        <v>0</v>
      </c>
      <c r="J175" s="32" t="s">
        <v>54</v>
      </c>
      <c r="K175" s="35">
        <v>0</v>
      </c>
      <c r="L175" s="32" t="s">
        <v>54</v>
      </c>
      <c r="M175" s="35">
        <v>0</v>
      </c>
      <c r="N175" s="32" t="s">
        <v>54</v>
      </c>
      <c r="O175" s="35">
        <v>0</v>
      </c>
      <c r="P175" s="32" t="s">
        <v>54</v>
      </c>
      <c r="Q175" s="32" t="s">
        <v>54</v>
      </c>
      <c r="R175" s="100">
        <f t="shared" si="474"/>
        <v>0</v>
      </c>
      <c r="S175" s="101">
        <f>G175*R175</f>
        <v>0</v>
      </c>
      <c r="T175" s="102">
        <f t="shared" si="470"/>
        <v>4.9049999999999994</v>
      </c>
      <c r="U175" s="103">
        <f>R175*T175</f>
        <v>0</v>
      </c>
      <c r="V175" s="104">
        <f>G175+T175</f>
        <v>27.594999999999999</v>
      </c>
      <c r="W175" s="70">
        <f>ROUND(V175*3.5,0)</f>
        <v>97</v>
      </c>
      <c r="X175" s="43">
        <f>ROUND(V175*4.1,1)</f>
        <v>113.1</v>
      </c>
      <c r="Y175" s="11">
        <f>ROUND(W175*$Y$2,-1)</f>
        <v>8730</v>
      </c>
      <c r="Z175" s="6">
        <f>(W175-V175)/V175</f>
        <v>2.5151295524551549</v>
      </c>
      <c r="AA175" s="26">
        <f>ROUND(W175/1.82,1)</f>
        <v>53.3</v>
      </c>
      <c r="AB175" s="11" t="e">
        <f>ROUND(AA175*#REF!,-1)</f>
        <v>#REF!</v>
      </c>
      <c r="AC175" s="7">
        <f>(AA175-V175)/V175</f>
        <v>0.93150933140061598</v>
      </c>
      <c r="AD175" s="27">
        <f>ROUND(AA175*0.75,1)</f>
        <v>40</v>
      </c>
      <c r="AE175" s="11" t="e">
        <f>ROUND(AD175*#REF!,-1)</f>
        <v>#REF!</v>
      </c>
      <c r="AF175" s="19">
        <f>(AD175-V175)/V175</f>
        <v>0.44953795977532168</v>
      </c>
      <c r="AG175" s="57"/>
      <c r="AH175" s="82" t="s">
        <v>54</v>
      </c>
      <c r="AI175" s="83">
        <f t="shared" si="485"/>
        <v>0</v>
      </c>
      <c r="AJ175" s="83" t="s">
        <v>54</v>
      </c>
      <c r="AK175" s="83">
        <f t="shared" si="486"/>
        <v>0</v>
      </c>
      <c r="AL175" s="83" t="s">
        <v>54</v>
      </c>
      <c r="AM175" s="83">
        <f t="shared" si="487"/>
        <v>0</v>
      </c>
      <c r="AN175" s="83" t="s">
        <v>54</v>
      </c>
      <c r="AO175" s="83" t="s">
        <v>54</v>
      </c>
      <c r="AP175" s="89">
        <f>SUM(AH175:AO175)</f>
        <v>0</v>
      </c>
      <c r="AQ175" s="86">
        <f>AP175*G175</f>
        <v>0</v>
      </c>
      <c r="AR175" s="64" t="s">
        <v>54</v>
      </c>
      <c r="AS175" s="65">
        <v>0</v>
      </c>
      <c r="AT175" s="65" t="s">
        <v>54</v>
      </c>
      <c r="AU175" s="65">
        <v>0</v>
      </c>
      <c r="AV175" s="65" t="s">
        <v>54</v>
      </c>
      <c r="AW175" s="65">
        <v>0</v>
      </c>
      <c r="AX175" s="65" t="s">
        <v>54</v>
      </c>
      <c r="AY175" s="83" t="s">
        <v>54</v>
      </c>
      <c r="AZ175" s="61">
        <f>SUM(AR175:AY175)</f>
        <v>0</v>
      </c>
      <c r="BA175" s="9">
        <f>AZ175*AA175*0.75*0.95</f>
        <v>0</v>
      </c>
      <c r="BB175" s="9">
        <f>AZ175*G175</f>
        <v>0</v>
      </c>
      <c r="BC175" s="68" t="s">
        <v>54</v>
      </c>
      <c r="BD175" s="69">
        <v>0</v>
      </c>
      <c r="BE175" s="69" t="s">
        <v>54</v>
      </c>
      <c r="BF175" s="69">
        <v>0</v>
      </c>
      <c r="BG175" s="69" t="s">
        <v>54</v>
      </c>
      <c r="BH175" s="69">
        <v>0</v>
      </c>
      <c r="BI175" s="69" t="s">
        <v>54</v>
      </c>
      <c r="BJ175" s="83" t="s">
        <v>54</v>
      </c>
      <c r="BK175" s="61">
        <f>SUM(BC175:BJ175)</f>
        <v>0</v>
      </c>
      <c r="BL175" s="9">
        <f>BK175*W175*0.4227</f>
        <v>0</v>
      </c>
      <c r="BM175" s="9">
        <f>BK175*G175</f>
        <v>0</v>
      </c>
      <c r="BN175" s="78" t="s">
        <v>54</v>
      </c>
      <c r="BO175" s="79">
        <v>0</v>
      </c>
      <c r="BP175" s="79" t="s">
        <v>54</v>
      </c>
      <c r="BQ175" s="79">
        <v>0</v>
      </c>
      <c r="BR175" s="79" t="s">
        <v>54</v>
      </c>
      <c r="BS175" s="79">
        <v>0</v>
      </c>
      <c r="BT175" s="79" t="s">
        <v>54</v>
      </c>
      <c r="BU175" s="83" t="s">
        <v>54</v>
      </c>
      <c r="BV175" s="61">
        <f>SUM(BN175:BU175)</f>
        <v>0</v>
      </c>
      <c r="BW175" s="9">
        <f>BV175*W175*0.62</f>
        <v>0</v>
      </c>
      <c r="BX175" s="9">
        <f>BV175*G175</f>
        <v>0</v>
      </c>
      <c r="BY175" s="8">
        <v>0</v>
      </c>
      <c r="BZ175" s="9">
        <f>BY175*AA175*0.9*0.95</f>
        <v>0</v>
      </c>
      <c r="CA175" s="9">
        <f>BY175*G175</f>
        <v>0</v>
      </c>
      <c r="CB175" s="8">
        <v>0</v>
      </c>
      <c r="CC175" s="9">
        <f>CB175*AA175*0.9*0.9</f>
        <v>0</v>
      </c>
      <c r="CD175" s="9">
        <f>CB175*G175</f>
        <v>0</v>
      </c>
      <c r="CE175" s="10">
        <v>1</v>
      </c>
    </row>
    <row r="176" spans="1:83" s="10" customFormat="1" ht="58.5" customHeight="1">
      <c r="A176" s="10" t="s">
        <v>65</v>
      </c>
      <c r="B176" s="33"/>
      <c r="C176" s="130" t="s">
        <v>1654</v>
      </c>
      <c r="D176" s="20" t="s">
        <v>2193</v>
      </c>
      <c r="E176" s="20" t="s">
        <v>1685</v>
      </c>
      <c r="F176" s="20" t="s">
        <v>1670</v>
      </c>
      <c r="G176" s="96">
        <f t="shared" si="473"/>
        <v>14.24</v>
      </c>
      <c r="H176" s="110">
        <f>SUMIF(цены!A:A,C176,цены!B:B)</f>
        <v>21.9</v>
      </c>
      <c r="I176" s="113">
        <f>SUMIF(наличие!H:H,C176,наличие!D:D)</f>
        <v>0</v>
      </c>
      <c r="J176" s="32" t="s">
        <v>54</v>
      </c>
      <c r="K176" s="35">
        <v>8</v>
      </c>
      <c r="L176" s="32" t="s">
        <v>54</v>
      </c>
      <c r="M176" s="35">
        <v>15</v>
      </c>
      <c r="N176" s="32" t="s">
        <v>54</v>
      </c>
      <c r="O176" s="35">
        <v>8</v>
      </c>
      <c r="P176" s="32" t="s">
        <v>54</v>
      </c>
      <c r="Q176" s="35">
        <v>0</v>
      </c>
      <c r="R176" s="36">
        <f t="shared" si="474"/>
        <v>31</v>
      </c>
      <c r="S176" s="92">
        <f t="shared" si="475"/>
        <v>441.44</v>
      </c>
      <c r="T176" s="42">
        <f t="shared" si="470"/>
        <v>3.6349999999999998</v>
      </c>
      <c r="U176" s="24">
        <f t="shared" si="476"/>
        <v>112.68499999999999</v>
      </c>
      <c r="V176" s="25">
        <f t="shared" si="477"/>
        <v>17.875</v>
      </c>
      <c r="W176" s="70">
        <f t="shared" si="478"/>
        <v>63</v>
      </c>
      <c r="X176" s="43">
        <f>ROUND(V176*3.8,1)</f>
        <v>67.900000000000006</v>
      </c>
      <c r="Y176" s="11">
        <f t="shared" si="479"/>
        <v>5670</v>
      </c>
      <c r="Z176" s="6">
        <f t="shared" si="480"/>
        <v>2.5244755244755246</v>
      </c>
      <c r="AA176" s="26">
        <f t="shared" si="481"/>
        <v>34.6</v>
      </c>
      <c r="AB176" s="11" t="e">
        <f>ROUND(AA176*#REF!,-1)</f>
        <v>#REF!</v>
      </c>
      <c r="AC176" s="7">
        <f t="shared" si="482"/>
        <v>0.93566433566433571</v>
      </c>
      <c r="AD176" s="27">
        <f t="shared" si="483"/>
        <v>26</v>
      </c>
      <c r="AE176" s="11" t="e">
        <f>ROUND(AD176*#REF!,-1)</f>
        <v>#REF!</v>
      </c>
      <c r="AF176" s="19">
        <f t="shared" si="484"/>
        <v>0.45454545454545453</v>
      </c>
      <c r="AG176" s="57"/>
      <c r="AH176" s="82" t="s">
        <v>54</v>
      </c>
      <c r="AI176" s="83">
        <f t="shared" si="485"/>
        <v>5</v>
      </c>
      <c r="AJ176" s="83" t="s">
        <v>54</v>
      </c>
      <c r="AK176" s="83">
        <f t="shared" si="486"/>
        <v>9</v>
      </c>
      <c r="AL176" s="83" t="s">
        <v>54</v>
      </c>
      <c r="AM176" s="83">
        <f t="shared" si="487"/>
        <v>5</v>
      </c>
      <c r="AN176" s="83" t="s">
        <v>54</v>
      </c>
      <c r="AO176" s="83">
        <f>Q176-AY176-BJ176-BU176</f>
        <v>0</v>
      </c>
      <c r="AP176" s="89">
        <f t="shared" si="488"/>
        <v>19</v>
      </c>
      <c r="AQ176" s="86">
        <f t="shared" si="489"/>
        <v>270.56</v>
      </c>
      <c r="AR176" s="64" t="s">
        <v>54</v>
      </c>
      <c r="AS176" s="65">
        <v>0</v>
      </c>
      <c r="AT176" s="65" t="s">
        <v>54</v>
      </c>
      <c r="AU176" s="65">
        <v>0</v>
      </c>
      <c r="AV176" s="65" t="s">
        <v>54</v>
      </c>
      <c r="AW176" s="65">
        <v>0</v>
      </c>
      <c r="AX176" s="65" t="s">
        <v>54</v>
      </c>
      <c r="AY176" s="65">
        <v>0</v>
      </c>
      <c r="AZ176" s="61">
        <f t="shared" si="490"/>
        <v>0</v>
      </c>
      <c r="BA176" s="9">
        <f t="shared" si="491"/>
        <v>0</v>
      </c>
      <c r="BB176" s="9">
        <f t="shared" si="492"/>
        <v>0</v>
      </c>
      <c r="BC176" s="68" t="s">
        <v>54</v>
      </c>
      <c r="BD176" s="69">
        <v>1</v>
      </c>
      <c r="BE176" s="69" t="s">
        <v>54</v>
      </c>
      <c r="BF176" s="69">
        <v>2</v>
      </c>
      <c r="BG176" s="69" t="s">
        <v>54</v>
      </c>
      <c r="BH176" s="69">
        <v>1</v>
      </c>
      <c r="BI176" s="69" t="s">
        <v>54</v>
      </c>
      <c r="BJ176" s="69">
        <v>0</v>
      </c>
      <c r="BK176" s="61">
        <f t="shared" si="493"/>
        <v>4</v>
      </c>
      <c r="BL176" s="9">
        <f t="shared" si="494"/>
        <v>106.52040000000001</v>
      </c>
      <c r="BM176" s="9">
        <f t="shared" si="495"/>
        <v>56.96</v>
      </c>
      <c r="BN176" s="78" t="s">
        <v>54</v>
      </c>
      <c r="BO176" s="79">
        <v>2</v>
      </c>
      <c r="BP176" s="79" t="s">
        <v>54</v>
      </c>
      <c r="BQ176" s="79">
        <v>4</v>
      </c>
      <c r="BR176" s="79" t="s">
        <v>54</v>
      </c>
      <c r="BS176" s="79">
        <v>2</v>
      </c>
      <c r="BT176" s="79" t="s">
        <v>54</v>
      </c>
      <c r="BU176" s="79">
        <v>0</v>
      </c>
      <c r="BV176" s="61">
        <f t="shared" si="496"/>
        <v>8</v>
      </c>
      <c r="BW176" s="9">
        <f t="shared" si="497"/>
        <v>312.48</v>
      </c>
      <c r="BX176" s="9">
        <f t="shared" si="498"/>
        <v>113.92</v>
      </c>
      <c r="BY176" s="8">
        <v>0</v>
      </c>
      <c r="BZ176" s="9">
        <f t="shared" si="499"/>
        <v>0</v>
      </c>
      <c r="CA176" s="9">
        <f t="shared" si="500"/>
        <v>0</v>
      </c>
      <c r="CB176" s="8">
        <v>0</v>
      </c>
      <c r="CC176" s="9">
        <f t="shared" si="501"/>
        <v>0</v>
      </c>
      <c r="CD176" s="9">
        <f t="shared" si="502"/>
        <v>0</v>
      </c>
      <c r="CE176" s="10">
        <v>1</v>
      </c>
    </row>
    <row r="177" spans="1:83" s="10" customFormat="1" ht="58.5" customHeight="1">
      <c r="A177" s="10" t="s">
        <v>65</v>
      </c>
      <c r="B177" s="33"/>
      <c r="C177" s="130" t="s">
        <v>106</v>
      </c>
      <c r="D177" s="20" t="s">
        <v>2193</v>
      </c>
      <c r="E177" s="20" t="s">
        <v>1685</v>
      </c>
      <c r="F177" s="20" t="s">
        <v>1670</v>
      </c>
      <c r="G177" s="96">
        <f t="shared" ref="G177:G183" si="503">ROUND(H177*0.65,2)</f>
        <v>11.64</v>
      </c>
      <c r="H177" s="110">
        <f>SUMIF(цены!A:A,C177,цены!B:B)</f>
        <v>17.899999999999999</v>
      </c>
      <c r="I177" s="113">
        <f>SUMIF(наличие!H:H,C177,наличие!D:D)</f>
        <v>0</v>
      </c>
      <c r="J177" s="32" t="s">
        <v>54</v>
      </c>
      <c r="K177" s="35">
        <v>3</v>
      </c>
      <c r="L177" s="32" t="s">
        <v>54</v>
      </c>
      <c r="M177" s="35">
        <v>6</v>
      </c>
      <c r="N177" s="32" t="s">
        <v>54</v>
      </c>
      <c r="O177" s="35">
        <v>6</v>
      </c>
      <c r="P177" s="32" t="s">
        <v>54</v>
      </c>
      <c r="Q177" s="35">
        <v>3</v>
      </c>
      <c r="R177" s="36">
        <f t="shared" si="474"/>
        <v>18</v>
      </c>
      <c r="S177" s="92">
        <f t="shared" si="475"/>
        <v>209.52</v>
      </c>
      <c r="T177" s="42">
        <f t="shared" si="470"/>
        <v>3.2450000000000001</v>
      </c>
      <c r="U177" s="24">
        <f t="shared" si="476"/>
        <v>58.410000000000004</v>
      </c>
      <c r="V177" s="25">
        <f t="shared" si="477"/>
        <v>14.885000000000002</v>
      </c>
      <c r="W177" s="70">
        <f t="shared" si="478"/>
        <v>52</v>
      </c>
      <c r="X177" s="43">
        <f>ROUND(V177*3.8,1)</f>
        <v>56.6</v>
      </c>
      <c r="Y177" s="11">
        <f t="shared" si="479"/>
        <v>4680</v>
      </c>
      <c r="Z177" s="6">
        <f t="shared" si="480"/>
        <v>2.4934497816593879</v>
      </c>
      <c r="AA177" s="26">
        <f t="shared" si="481"/>
        <v>28.6</v>
      </c>
      <c r="AB177" s="11" t="e">
        <f>ROUND(AA177*#REF!,-1)</f>
        <v>#REF!</v>
      </c>
      <c r="AC177" s="7">
        <f t="shared" si="482"/>
        <v>0.92139737991266368</v>
      </c>
      <c r="AD177" s="27">
        <f t="shared" si="483"/>
        <v>21.5</v>
      </c>
      <c r="AE177" s="11" t="e">
        <f>ROUND(AD177*#REF!,-1)</f>
        <v>#REF!</v>
      </c>
      <c r="AF177" s="19">
        <f t="shared" si="484"/>
        <v>0.44440712126301629</v>
      </c>
      <c r="AG177" s="57"/>
      <c r="AH177" s="82" t="s">
        <v>54</v>
      </c>
      <c r="AI177" s="83">
        <f t="shared" si="485"/>
        <v>2</v>
      </c>
      <c r="AJ177" s="83" t="s">
        <v>54</v>
      </c>
      <c r="AK177" s="83">
        <f t="shared" si="486"/>
        <v>4</v>
      </c>
      <c r="AL177" s="83" t="s">
        <v>54</v>
      </c>
      <c r="AM177" s="83">
        <f t="shared" si="487"/>
        <v>4</v>
      </c>
      <c r="AN177" s="83" t="s">
        <v>54</v>
      </c>
      <c r="AO177" s="83">
        <f>Q177-AY177-BJ177-BU177</f>
        <v>2</v>
      </c>
      <c r="AP177" s="89">
        <f t="shared" si="488"/>
        <v>12</v>
      </c>
      <c r="AQ177" s="86">
        <f t="shared" si="489"/>
        <v>139.68</v>
      </c>
      <c r="AR177" s="64" t="s">
        <v>54</v>
      </c>
      <c r="AS177" s="65">
        <v>0</v>
      </c>
      <c r="AT177" s="65" t="s">
        <v>54</v>
      </c>
      <c r="AU177" s="65">
        <v>0</v>
      </c>
      <c r="AV177" s="65" t="s">
        <v>54</v>
      </c>
      <c r="AW177" s="65">
        <v>0</v>
      </c>
      <c r="AX177" s="65" t="s">
        <v>54</v>
      </c>
      <c r="AY177" s="65">
        <v>0</v>
      </c>
      <c r="AZ177" s="61">
        <f t="shared" si="490"/>
        <v>0</v>
      </c>
      <c r="BA177" s="9">
        <f t="shared" si="491"/>
        <v>0</v>
      </c>
      <c r="BB177" s="9">
        <f t="shared" si="492"/>
        <v>0</v>
      </c>
      <c r="BC177" s="68" t="s">
        <v>54</v>
      </c>
      <c r="BD177" s="69">
        <v>0</v>
      </c>
      <c r="BE177" s="69" t="s">
        <v>54</v>
      </c>
      <c r="BF177" s="69">
        <v>0</v>
      </c>
      <c r="BG177" s="69" t="s">
        <v>54</v>
      </c>
      <c r="BH177" s="69">
        <v>0</v>
      </c>
      <c r="BI177" s="69" t="s">
        <v>54</v>
      </c>
      <c r="BJ177" s="69">
        <v>0</v>
      </c>
      <c r="BK177" s="61">
        <f t="shared" si="493"/>
        <v>0</v>
      </c>
      <c r="BL177" s="9">
        <f t="shared" si="494"/>
        <v>0</v>
      </c>
      <c r="BM177" s="9">
        <f t="shared" si="495"/>
        <v>0</v>
      </c>
      <c r="BN177" s="78" t="s">
        <v>54</v>
      </c>
      <c r="BO177" s="79">
        <v>1</v>
      </c>
      <c r="BP177" s="79" t="s">
        <v>54</v>
      </c>
      <c r="BQ177" s="79">
        <v>2</v>
      </c>
      <c r="BR177" s="79" t="s">
        <v>54</v>
      </c>
      <c r="BS177" s="79">
        <v>2</v>
      </c>
      <c r="BT177" s="79" t="s">
        <v>54</v>
      </c>
      <c r="BU177" s="79">
        <v>1</v>
      </c>
      <c r="BV177" s="61">
        <f t="shared" si="496"/>
        <v>6</v>
      </c>
      <c r="BW177" s="9">
        <f t="shared" si="497"/>
        <v>193.44</v>
      </c>
      <c r="BX177" s="9">
        <f t="shared" si="498"/>
        <v>69.84</v>
      </c>
      <c r="BY177" s="8">
        <v>0</v>
      </c>
      <c r="BZ177" s="9">
        <f t="shared" si="499"/>
        <v>0</v>
      </c>
      <c r="CA177" s="9">
        <f t="shared" si="500"/>
        <v>0</v>
      </c>
      <c r="CB177" s="8">
        <v>0</v>
      </c>
      <c r="CC177" s="9">
        <f t="shared" si="501"/>
        <v>0</v>
      </c>
      <c r="CD177" s="9">
        <f t="shared" si="502"/>
        <v>0</v>
      </c>
      <c r="CE177" s="10">
        <v>1</v>
      </c>
    </row>
    <row r="178" spans="1:83" s="10" customFormat="1" ht="58.5" customHeight="1">
      <c r="A178" s="10" t="s">
        <v>65</v>
      </c>
      <c r="B178" s="33"/>
      <c r="C178" s="130" t="s">
        <v>461</v>
      </c>
      <c r="D178" s="20" t="s">
        <v>2193</v>
      </c>
      <c r="E178" s="20" t="s">
        <v>1685</v>
      </c>
      <c r="F178" s="20" t="s">
        <v>1670</v>
      </c>
      <c r="G178" s="96">
        <f t="shared" si="503"/>
        <v>11.64</v>
      </c>
      <c r="H178" s="110">
        <f>SUMIF(цены!A:A,C178,цены!B:B)</f>
        <v>17.899999999999999</v>
      </c>
      <c r="I178" s="113">
        <f>SUMIF(наличие!H:H,C178,наличие!D:D)</f>
        <v>2</v>
      </c>
      <c r="J178" s="32" t="s">
        <v>54</v>
      </c>
      <c r="K178" s="32" t="s">
        <v>54</v>
      </c>
      <c r="L178" s="32" t="s">
        <v>54</v>
      </c>
      <c r="M178" s="35">
        <v>0</v>
      </c>
      <c r="N178" s="32" t="s">
        <v>54</v>
      </c>
      <c r="O178" s="35">
        <v>0</v>
      </c>
      <c r="P178" s="32" t="s">
        <v>54</v>
      </c>
      <c r="Q178" s="32" t="s">
        <v>54</v>
      </c>
      <c r="R178" s="36">
        <f t="shared" si="474"/>
        <v>0</v>
      </c>
      <c r="S178" s="92">
        <f>G178*R178</f>
        <v>0</v>
      </c>
      <c r="T178" s="42">
        <f t="shared" si="470"/>
        <v>3.2450000000000001</v>
      </c>
      <c r="U178" s="24">
        <f>R178*T178</f>
        <v>0</v>
      </c>
      <c r="V178" s="25">
        <f>G178+T178</f>
        <v>14.885000000000002</v>
      </c>
      <c r="W178" s="70">
        <f t="shared" ref="W178:W183" si="504">ROUND(V178*3.5,0)</f>
        <v>52</v>
      </c>
      <c r="X178" s="30">
        <f>ROUND(V178*3.4,1)</f>
        <v>50.6</v>
      </c>
      <c r="Y178" s="11">
        <f>ROUND(W178*$Y$2,-1)</f>
        <v>4680</v>
      </c>
      <c r="Z178" s="6">
        <f>(W178-V178)/V178</f>
        <v>2.4934497816593879</v>
      </c>
      <c r="AA178" s="26">
        <f>ROUND(W178/1.82,1)</f>
        <v>28.6</v>
      </c>
      <c r="AB178" s="11" t="e">
        <f>ROUND(AA178*#REF!,-1)</f>
        <v>#REF!</v>
      </c>
      <c r="AC178" s="7">
        <f>(AA178-V178)/V178</f>
        <v>0.92139737991266368</v>
      </c>
      <c r="AD178" s="27">
        <f>ROUND(AA178*0.75,1)</f>
        <v>21.5</v>
      </c>
      <c r="AE178" s="11" t="e">
        <f>ROUND(AD178*#REF!,-1)</f>
        <v>#REF!</v>
      </c>
      <c r="AF178" s="19">
        <f>(AD178-V178)/V178</f>
        <v>0.44440712126301629</v>
      </c>
      <c r="AG178" s="57"/>
      <c r="AH178" s="82" t="s">
        <v>54</v>
      </c>
      <c r="AI178" s="83" t="s">
        <v>54</v>
      </c>
      <c r="AJ178" s="83" t="s">
        <v>54</v>
      </c>
      <c r="AK178" s="83">
        <f t="shared" si="486"/>
        <v>0</v>
      </c>
      <c r="AL178" s="83" t="s">
        <v>54</v>
      </c>
      <c r="AM178" s="83">
        <f t="shared" si="487"/>
        <v>0</v>
      </c>
      <c r="AN178" s="83" t="s">
        <v>54</v>
      </c>
      <c r="AO178" s="83" t="s">
        <v>54</v>
      </c>
      <c r="AP178" s="89">
        <f>SUM(AH178:AO178)</f>
        <v>0</v>
      </c>
      <c r="AQ178" s="86">
        <f>AP178*G178</f>
        <v>0</v>
      </c>
      <c r="AR178" s="64" t="s">
        <v>54</v>
      </c>
      <c r="AS178" s="83" t="s">
        <v>54</v>
      </c>
      <c r="AT178" s="65" t="s">
        <v>54</v>
      </c>
      <c r="AU178" s="65">
        <v>0</v>
      </c>
      <c r="AV178" s="65" t="s">
        <v>54</v>
      </c>
      <c r="AW178" s="65">
        <v>0</v>
      </c>
      <c r="AX178" s="83" t="s">
        <v>54</v>
      </c>
      <c r="AY178" s="83" t="s">
        <v>54</v>
      </c>
      <c r="AZ178" s="61">
        <f>SUM(AR178:AY178)</f>
        <v>0</v>
      </c>
      <c r="BA178" s="9">
        <f>AZ178*AA178*0.75*0.95</f>
        <v>0</v>
      </c>
      <c r="BB178" s="9">
        <f>AZ178*G178</f>
        <v>0</v>
      </c>
      <c r="BC178" s="68" t="s">
        <v>54</v>
      </c>
      <c r="BD178" s="83" t="s">
        <v>54</v>
      </c>
      <c r="BE178" s="69" t="s">
        <v>54</v>
      </c>
      <c r="BF178" s="69">
        <v>0</v>
      </c>
      <c r="BG178" s="69" t="s">
        <v>54</v>
      </c>
      <c r="BH178" s="69">
        <v>0</v>
      </c>
      <c r="BI178" s="69" t="s">
        <v>54</v>
      </c>
      <c r="BJ178" s="83" t="s">
        <v>54</v>
      </c>
      <c r="BK178" s="61">
        <f>SUM(BC178:BJ178)</f>
        <v>0</v>
      </c>
      <c r="BL178" s="9">
        <f>BK178*W178*0.4227</f>
        <v>0</v>
      </c>
      <c r="BM178" s="9">
        <f>BK178*G178</f>
        <v>0</v>
      </c>
      <c r="BN178" s="78" t="s">
        <v>54</v>
      </c>
      <c r="BO178" s="83" t="s">
        <v>54</v>
      </c>
      <c r="BP178" s="79" t="s">
        <v>54</v>
      </c>
      <c r="BQ178" s="79">
        <v>0</v>
      </c>
      <c r="BR178" s="79" t="s">
        <v>54</v>
      </c>
      <c r="BS178" s="79">
        <v>0</v>
      </c>
      <c r="BT178" s="79" t="s">
        <v>54</v>
      </c>
      <c r="BU178" s="83" t="s">
        <v>54</v>
      </c>
      <c r="BV178" s="61">
        <f>SUM(BN178:BU178)</f>
        <v>0</v>
      </c>
      <c r="BW178" s="9">
        <f>BV178*W178*0.62</f>
        <v>0</v>
      </c>
      <c r="BX178" s="9">
        <f>BV178*G178</f>
        <v>0</v>
      </c>
      <c r="BY178" s="8">
        <v>0</v>
      </c>
      <c r="BZ178" s="9">
        <f>BY178*AA178*0.9*0.95</f>
        <v>0</v>
      </c>
      <c r="CA178" s="9">
        <f>BY178*G178</f>
        <v>0</v>
      </c>
      <c r="CB178" s="8">
        <v>0</v>
      </c>
      <c r="CC178" s="9">
        <f>CB178*AA178*0.9*0.9</f>
        <v>0</v>
      </c>
      <c r="CD178" s="9">
        <f>CB178*G178</f>
        <v>0</v>
      </c>
      <c r="CE178" s="10">
        <v>1</v>
      </c>
    </row>
    <row r="179" spans="1:83" s="10" customFormat="1" ht="58.5" customHeight="1">
      <c r="A179" s="10" t="s">
        <v>65</v>
      </c>
      <c r="B179" s="33"/>
      <c r="C179" s="130" t="s">
        <v>493</v>
      </c>
      <c r="D179" s="20" t="s">
        <v>2193</v>
      </c>
      <c r="E179" s="20" t="s">
        <v>1685</v>
      </c>
      <c r="F179" s="20" t="s">
        <v>1670</v>
      </c>
      <c r="G179" s="96">
        <f t="shared" si="503"/>
        <v>11.64</v>
      </c>
      <c r="H179" s="110">
        <f>SUMIF(цены!A:A,C179,цены!B:B)</f>
        <v>17.899999999999999</v>
      </c>
      <c r="I179" s="113">
        <f>SUMIF(наличие!H:H,C179,наличие!D:D)</f>
        <v>4</v>
      </c>
      <c r="J179" s="32" t="s">
        <v>54</v>
      </c>
      <c r="K179" s="35">
        <v>10</v>
      </c>
      <c r="L179" s="32" t="s">
        <v>54</v>
      </c>
      <c r="M179" s="35">
        <v>24</v>
      </c>
      <c r="N179" s="32" t="s">
        <v>54</v>
      </c>
      <c r="O179" s="35">
        <v>24</v>
      </c>
      <c r="P179" s="32" t="s">
        <v>54</v>
      </c>
      <c r="Q179" s="35">
        <v>10</v>
      </c>
      <c r="R179" s="36">
        <f t="shared" si="474"/>
        <v>68</v>
      </c>
      <c r="S179" s="92">
        <f>G179*R179</f>
        <v>791.52</v>
      </c>
      <c r="T179" s="42">
        <f t="shared" si="470"/>
        <v>3.2450000000000001</v>
      </c>
      <c r="U179" s="24">
        <f>R179*T179</f>
        <v>220.66</v>
      </c>
      <c r="V179" s="25">
        <f>G179+T179</f>
        <v>14.885000000000002</v>
      </c>
      <c r="W179" s="70">
        <f t="shared" si="504"/>
        <v>52</v>
      </c>
      <c r="X179" s="30">
        <f>ROUND(V179*3.4,1)</f>
        <v>50.6</v>
      </c>
      <c r="Y179" s="11">
        <f>ROUND(W179*$Y$2,-1)</f>
        <v>4680</v>
      </c>
      <c r="Z179" s="6">
        <f>(W179-V179)/V179</f>
        <v>2.4934497816593879</v>
      </c>
      <c r="AA179" s="26">
        <f>ROUND(W179/1.82,1)</f>
        <v>28.6</v>
      </c>
      <c r="AB179" s="11" t="e">
        <f>ROUND(AA179*#REF!,-1)</f>
        <v>#REF!</v>
      </c>
      <c r="AC179" s="7">
        <f>(AA179-V179)/V179</f>
        <v>0.92139737991266368</v>
      </c>
      <c r="AD179" s="27">
        <f>ROUND(AA179*0.75,1)</f>
        <v>21.5</v>
      </c>
      <c r="AE179" s="11" t="e">
        <f>ROUND(AD179*#REF!,-1)</f>
        <v>#REF!</v>
      </c>
      <c r="AF179" s="19">
        <f>(AD179-V179)/V179</f>
        <v>0.44440712126301629</v>
      </c>
      <c r="AG179" s="57"/>
      <c r="AH179" s="82" t="s">
        <v>54</v>
      </c>
      <c r="AI179" s="83">
        <f>K179-AS179-BD179-BO179</f>
        <v>4</v>
      </c>
      <c r="AJ179" s="83" t="s">
        <v>54</v>
      </c>
      <c r="AK179" s="83">
        <f t="shared" si="486"/>
        <v>12</v>
      </c>
      <c r="AL179" s="83" t="s">
        <v>54</v>
      </c>
      <c r="AM179" s="83">
        <f t="shared" si="487"/>
        <v>12</v>
      </c>
      <c r="AN179" s="83" t="s">
        <v>54</v>
      </c>
      <c r="AO179" s="83">
        <f>Q179-AY179-BJ179-BU179</f>
        <v>4</v>
      </c>
      <c r="AP179" s="89">
        <f>SUM(AH179:AO179)</f>
        <v>32</v>
      </c>
      <c r="AQ179" s="86">
        <f>AP179*G179</f>
        <v>372.48</v>
      </c>
      <c r="AR179" s="64" t="s">
        <v>54</v>
      </c>
      <c r="AS179" s="65">
        <v>0</v>
      </c>
      <c r="AT179" s="65" t="s">
        <v>54</v>
      </c>
      <c r="AU179" s="65">
        <v>0</v>
      </c>
      <c r="AV179" s="65" t="s">
        <v>54</v>
      </c>
      <c r="AW179" s="65">
        <v>0</v>
      </c>
      <c r="AX179" s="65" t="s">
        <v>54</v>
      </c>
      <c r="AY179" s="65">
        <v>0</v>
      </c>
      <c r="AZ179" s="61">
        <f>SUM(AR179:AY179)</f>
        <v>0</v>
      </c>
      <c r="BA179" s="9">
        <f>AZ179*AA179*0.75*0.95</f>
        <v>0</v>
      </c>
      <c r="BB179" s="9">
        <f>AZ179*G179</f>
        <v>0</v>
      </c>
      <c r="BC179" s="68" t="s">
        <v>54</v>
      </c>
      <c r="BD179" s="69">
        <v>3</v>
      </c>
      <c r="BE179" s="69" t="s">
        <v>54</v>
      </c>
      <c r="BF179" s="69">
        <v>6</v>
      </c>
      <c r="BG179" s="69" t="s">
        <v>54</v>
      </c>
      <c r="BH179" s="69">
        <v>6</v>
      </c>
      <c r="BI179" s="69" t="s">
        <v>54</v>
      </c>
      <c r="BJ179" s="69">
        <v>3</v>
      </c>
      <c r="BK179" s="61">
        <f>SUM(BC179:BJ179)</f>
        <v>18</v>
      </c>
      <c r="BL179" s="9">
        <f>BK179*W179*0.4227</f>
        <v>395.6472</v>
      </c>
      <c r="BM179" s="9">
        <f>BK179*G179</f>
        <v>209.52</v>
      </c>
      <c r="BN179" s="78" t="s">
        <v>54</v>
      </c>
      <c r="BO179" s="79">
        <v>3</v>
      </c>
      <c r="BP179" s="79" t="s">
        <v>54</v>
      </c>
      <c r="BQ179" s="79">
        <v>6</v>
      </c>
      <c r="BR179" s="79" t="s">
        <v>54</v>
      </c>
      <c r="BS179" s="79">
        <v>6</v>
      </c>
      <c r="BT179" s="79" t="s">
        <v>54</v>
      </c>
      <c r="BU179" s="79">
        <v>3</v>
      </c>
      <c r="BV179" s="61">
        <f>SUM(BN179:BU179)</f>
        <v>18</v>
      </c>
      <c r="BW179" s="9">
        <f>BV179*W179*0.62</f>
        <v>580.32000000000005</v>
      </c>
      <c r="BX179" s="9">
        <f>BV179*G179</f>
        <v>209.52</v>
      </c>
      <c r="BY179" s="8">
        <v>0</v>
      </c>
      <c r="BZ179" s="9">
        <f t="shared" ref="BZ179:BZ195" si="505">BY179*AA179*0.9*0.95</f>
        <v>0</v>
      </c>
      <c r="CA179" s="9">
        <f t="shared" ref="CA179:CA195" si="506">BY179*G179</f>
        <v>0</v>
      </c>
      <c r="CB179" s="8">
        <v>0</v>
      </c>
      <c r="CC179" s="9">
        <f t="shared" ref="CC179:CC195" si="507">CB179*AA179*0.9*0.9</f>
        <v>0</v>
      </c>
      <c r="CD179" s="9">
        <f t="shared" ref="CD179:CD195" si="508">CB179*G179</f>
        <v>0</v>
      </c>
      <c r="CE179" s="10">
        <v>1</v>
      </c>
    </row>
    <row r="180" spans="1:83" s="10" customFormat="1" ht="58.5" customHeight="1">
      <c r="A180" s="10" t="s">
        <v>65</v>
      </c>
      <c r="B180" s="33"/>
      <c r="C180" s="130" t="s">
        <v>197</v>
      </c>
      <c r="D180" s="20" t="s">
        <v>2193</v>
      </c>
      <c r="E180" s="20" t="s">
        <v>1685</v>
      </c>
      <c r="F180" s="20" t="s">
        <v>1670</v>
      </c>
      <c r="G180" s="96">
        <f t="shared" si="503"/>
        <v>9.69</v>
      </c>
      <c r="H180" s="110">
        <f>SUMIF(цены!A:A,C180,цены!B:B)</f>
        <v>14.9</v>
      </c>
      <c r="I180" s="113">
        <f>SUMIF(наличие!H:H,C180,наличие!D:D)</f>
        <v>0</v>
      </c>
      <c r="J180" s="32" t="s">
        <v>54</v>
      </c>
      <c r="K180" s="35">
        <v>14</v>
      </c>
      <c r="L180" s="32" t="s">
        <v>54</v>
      </c>
      <c r="M180" s="35">
        <v>32</v>
      </c>
      <c r="N180" s="32" t="s">
        <v>54</v>
      </c>
      <c r="O180" s="35">
        <v>32</v>
      </c>
      <c r="P180" s="32" t="s">
        <v>54</v>
      </c>
      <c r="Q180" s="35">
        <v>14</v>
      </c>
      <c r="R180" s="36">
        <f t="shared" si="474"/>
        <v>92</v>
      </c>
      <c r="S180" s="92">
        <f>G180*R180</f>
        <v>891.4799999999999</v>
      </c>
      <c r="T180" s="42">
        <f t="shared" si="470"/>
        <v>2.9550000000000001</v>
      </c>
      <c r="U180" s="24">
        <f>R180*T180</f>
        <v>271.86</v>
      </c>
      <c r="V180" s="25">
        <f>G180+T180</f>
        <v>12.645</v>
      </c>
      <c r="W180" s="70">
        <f t="shared" si="504"/>
        <v>44</v>
      </c>
      <c r="X180" s="30">
        <f>ROUND(V180*3.4,1)</f>
        <v>43</v>
      </c>
      <c r="Y180" s="11">
        <f>ROUND(W180*$Y$2,-1)</f>
        <v>3960</v>
      </c>
      <c r="Z180" s="6">
        <f>(W180-V180)/V180</f>
        <v>2.479636219849743</v>
      </c>
      <c r="AA180" s="26">
        <f>ROUND(W180/1.82,1)</f>
        <v>24.2</v>
      </c>
      <c r="AB180" s="11" t="e">
        <f>ROUND(AA180*#REF!,-1)</f>
        <v>#REF!</v>
      </c>
      <c r="AC180" s="7">
        <f>(AA180-V180)/V180</f>
        <v>0.91379992091735862</v>
      </c>
      <c r="AD180" s="27">
        <f>ROUND(AA180*0.75,1)</f>
        <v>18.2</v>
      </c>
      <c r="AE180" s="11" t="e">
        <f>ROUND(AD180*#REF!,-1)</f>
        <v>#REF!</v>
      </c>
      <c r="AF180" s="19">
        <f>(AD180-V180)/V180</f>
        <v>0.43930407275603006</v>
      </c>
      <c r="AG180" s="57"/>
      <c r="AH180" s="82" t="s">
        <v>54</v>
      </c>
      <c r="AI180" s="83">
        <f>K180-AS180-BD180-BO180</f>
        <v>5</v>
      </c>
      <c r="AJ180" s="83" t="s">
        <v>54</v>
      </c>
      <c r="AK180" s="83">
        <f t="shared" si="486"/>
        <v>14</v>
      </c>
      <c r="AL180" s="83" t="s">
        <v>54</v>
      </c>
      <c r="AM180" s="83">
        <f t="shared" si="487"/>
        <v>14</v>
      </c>
      <c r="AN180" s="83" t="s">
        <v>54</v>
      </c>
      <c r="AO180" s="83">
        <f>Q180-AY180-BJ180-BU180</f>
        <v>5</v>
      </c>
      <c r="AP180" s="89">
        <f>SUM(AH180:AO180)</f>
        <v>38</v>
      </c>
      <c r="AQ180" s="86">
        <f>AP180*G180</f>
        <v>368.21999999999997</v>
      </c>
      <c r="AR180" s="64" t="s">
        <v>54</v>
      </c>
      <c r="AS180" s="65">
        <v>0</v>
      </c>
      <c r="AT180" s="65" t="s">
        <v>54</v>
      </c>
      <c r="AU180" s="65">
        <v>0</v>
      </c>
      <c r="AV180" s="65" t="s">
        <v>54</v>
      </c>
      <c r="AW180" s="65">
        <v>0</v>
      </c>
      <c r="AX180" s="65" t="s">
        <v>54</v>
      </c>
      <c r="AY180" s="65">
        <v>0</v>
      </c>
      <c r="AZ180" s="61">
        <f>SUM(AR180:AY180)</f>
        <v>0</v>
      </c>
      <c r="BA180" s="9">
        <f>AZ180*AA180*0.75*0.95</f>
        <v>0</v>
      </c>
      <c r="BB180" s="9">
        <f>AZ180*G180</f>
        <v>0</v>
      </c>
      <c r="BC180" s="68" t="s">
        <v>54</v>
      </c>
      <c r="BD180" s="69">
        <v>4</v>
      </c>
      <c r="BE180" s="69" t="s">
        <v>54</v>
      </c>
      <c r="BF180" s="69">
        <v>8</v>
      </c>
      <c r="BG180" s="69" t="s">
        <v>54</v>
      </c>
      <c r="BH180" s="69">
        <v>8</v>
      </c>
      <c r="BI180" s="69" t="s">
        <v>54</v>
      </c>
      <c r="BJ180" s="69">
        <v>4</v>
      </c>
      <c r="BK180" s="61">
        <f>SUM(BC180:BJ180)</f>
        <v>24</v>
      </c>
      <c r="BL180" s="9">
        <f>BK180*W180*0.4227</f>
        <v>446.37120000000004</v>
      </c>
      <c r="BM180" s="9">
        <f>BK180*G180</f>
        <v>232.56</v>
      </c>
      <c r="BN180" s="78" t="s">
        <v>54</v>
      </c>
      <c r="BO180" s="79">
        <v>5</v>
      </c>
      <c r="BP180" s="79" t="s">
        <v>54</v>
      </c>
      <c r="BQ180" s="79">
        <v>10</v>
      </c>
      <c r="BR180" s="79" t="s">
        <v>54</v>
      </c>
      <c r="BS180" s="79">
        <v>10</v>
      </c>
      <c r="BT180" s="79" t="s">
        <v>54</v>
      </c>
      <c r="BU180" s="79">
        <v>5</v>
      </c>
      <c r="BV180" s="61">
        <f>SUM(BN180:BU180)</f>
        <v>30</v>
      </c>
      <c r="BW180" s="9">
        <f>BV180*W180*0.62</f>
        <v>818.4</v>
      </c>
      <c r="BX180" s="9">
        <f>BV180*G180</f>
        <v>290.7</v>
      </c>
      <c r="BY180" s="8">
        <v>0</v>
      </c>
      <c r="BZ180" s="9">
        <f t="shared" si="505"/>
        <v>0</v>
      </c>
      <c r="CA180" s="9">
        <f t="shared" si="506"/>
        <v>0</v>
      </c>
      <c r="CB180" s="8">
        <v>0</v>
      </c>
      <c r="CC180" s="9">
        <f t="shared" si="507"/>
        <v>0</v>
      </c>
      <c r="CD180" s="9">
        <f t="shared" si="508"/>
        <v>0</v>
      </c>
      <c r="CE180" s="10">
        <v>1</v>
      </c>
    </row>
    <row r="181" spans="1:83" s="10" customFormat="1" ht="58.5" customHeight="1">
      <c r="A181" s="10" t="s">
        <v>65</v>
      </c>
      <c r="B181" s="33"/>
      <c r="C181" s="130" t="s">
        <v>459</v>
      </c>
      <c r="D181" s="20" t="s">
        <v>2193</v>
      </c>
      <c r="E181" s="20" t="s">
        <v>1685</v>
      </c>
      <c r="F181" s="20" t="s">
        <v>1670</v>
      </c>
      <c r="G181" s="96">
        <f t="shared" si="503"/>
        <v>11.64</v>
      </c>
      <c r="H181" s="110">
        <f>SUMIF(цены!A:A,C181,цены!B:B)</f>
        <v>17.899999999999999</v>
      </c>
      <c r="I181" s="113">
        <f>SUMIF(наличие!H:H,C181,наличие!D:D)</f>
        <v>25</v>
      </c>
      <c r="J181" s="32" t="s">
        <v>54</v>
      </c>
      <c r="K181" s="35">
        <v>8</v>
      </c>
      <c r="L181" s="32" t="s">
        <v>54</v>
      </c>
      <c r="M181" s="35">
        <v>19</v>
      </c>
      <c r="N181" s="32" t="s">
        <v>54</v>
      </c>
      <c r="O181" s="35">
        <v>17</v>
      </c>
      <c r="P181" s="32" t="s">
        <v>54</v>
      </c>
      <c r="Q181" s="35">
        <v>5</v>
      </c>
      <c r="R181" s="36">
        <f t="shared" si="474"/>
        <v>49</v>
      </c>
      <c r="S181" s="92">
        <f t="shared" ref="S181:S244" si="509">G181*R181</f>
        <v>570.36</v>
      </c>
      <c r="T181" s="42">
        <f t="shared" si="470"/>
        <v>3.2450000000000001</v>
      </c>
      <c r="U181" s="24">
        <f t="shared" ref="U181:U244" si="510">R181*T181</f>
        <v>159.005</v>
      </c>
      <c r="V181" s="25">
        <f t="shared" ref="V181:V244" si="511">G181+T181</f>
        <v>14.885000000000002</v>
      </c>
      <c r="W181" s="70">
        <f t="shared" si="504"/>
        <v>52</v>
      </c>
      <c r="X181" s="30">
        <f>ROUND(V181*3.4,1)</f>
        <v>50.6</v>
      </c>
      <c r="Y181" s="11">
        <f t="shared" ref="Y181:Y244" si="512">ROUND(W181*$Y$2,-1)</f>
        <v>4680</v>
      </c>
      <c r="Z181" s="6">
        <f t="shared" ref="Z181:Z244" si="513">(W181-V181)/V181</f>
        <v>2.4934497816593879</v>
      </c>
      <c r="AA181" s="26">
        <f t="shared" ref="AA181:AA244" si="514">ROUND(W181/1.82,1)</f>
        <v>28.6</v>
      </c>
      <c r="AB181" s="11" t="e">
        <f>ROUND(AA181*#REF!,-1)</f>
        <v>#REF!</v>
      </c>
      <c r="AC181" s="7">
        <f t="shared" ref="AC181:AC244" si="515">(AA181-V181)/V181</f>
        <v>0.92139737991266368</v>
      </c>
      <c r="AD181" s="27">
        <f t="shared" ref="AD181:AD244" si="516">ROUND(AA181*0.75,1)</f>
        <v>21.5</v>
      </c>
      <c r="AE181" s="11" t="e">
        <f>ROUND(AD181*#REF!,-1)</f>
        <v>#REF!</v>
      </c>
      <c r="AF181" s="19">
        <f t="shared" ref="AF181:AF244" si="517">(AD181-V181)/V181</f>
        <v>0.44440712126301629</v>
      </c>
      <c r="AG181" s="57"/>
      <c r="AH181" s="82" t="s">
        <v>54</v>
      </c>
      <c r="AI181" s="83">
        <f>K181-AS181-BD181-BO181+1</f>
        <v>4</v>
      </c>
      <c r="AJ181" s="83" t="s">
        <v>54</v>
      </c>
      <c r="AK181" s="83">
        <f>M181-AU181-BF181-BQ181+5</f>
        <v>12</v>
      </c>
      <c r="AL181" s="83" t="s">
        <v>54</v>
      </c>
      <c r="AM181" s="83">
        <f>O181-AW181-BH181-BS181+7</f>
        <v>12</v>
      </c>
      <c r="AN181" s="83" t="s">
        <v>54</v>
      </c>
      <c r="AO181" s="83">
        <f>Q181-AY181-BJ181-BU181+4</f>
        <v>4</v>
      </c>
      <c r="AP181" s="89">
        <f t="shared" ref="AP181:AP244" si="518">SUM(AH181:AO181)</f>
        <v>32</v>
      </c>
      <c r="AQ181" s="86">
        <f t="shared" ref="AQ181:AQ244" si="519">AP181*G181</f>
        <v>372.48</v>
      </c>
      <c r="AR181" s="64" t="s">
        <v>54</v>
      </c>
      <c r="AS181" s="65">
        <v>0</v>
      </c>
      <c r="AT181" s="65" t="s">
        <v>54</v>
      </c>
      <c r="AU181" s="65">
        <v>0</v>
      </c>
      <c r="AV181" s="65" t="s">
        <v>54</v>
      </c>
      <c r="AW181" s="65">
        <v>0</v>
      </c>
      <c r="AX181" s="65" t="s">
        <v>54</v>
      </c>
      <c r="AY181" s="65">
        <v>0</v>
      </c>
      <c r="AZ181" s="61">
        <f t="shared" ref="AZ181:AZ244" si="520">SUM(AR181:AY181)</f>
        <v>0</v>
      </c>
      <c r="BA181" s="9">
        <f t="shared" ref="BA181:BA244" si="521">AZ181*AA181*0.75*0.95</f>
        <v>0</v>
      </c>
      <c r="BB181" s="9">
        <f t="shared" ref="BB181:BB244" si="522">AZ181*G181</f>
        <v>0</v>
      </c>
      <c r="BC181" s="68" t="s">
        <v>54</v>
      </c>
      <c r="BD181" s="69">
        <v>1</v>
      </c>
      <c r="BE181" s="69" t="s">
        <v>54</v>
      </c>
      <c r="BF181" s="69">
        <v>2</v>
      </c>
      <c r="BG181" s="69" t="s">
        <v>54</v>
      </c>
      <c r="BH181" s="69">
        <v>2</v>
      </c>
      <c r="BI181" s="69" t="s">
        <v>54</v>
      </c>
      <c r="BJ181" s="69">
        <v>1</v>
      </c>
      <c r="BK181" s="61">
        <f t="shared" ref="BK181:BK244" si="523">SUM(BC181:BJ181)</f>
        <v>6</v>
      </c>
      <c r="BL181" s="9">
        <f t="shared" ref="BL181:BL244" si="524">BK181*W181*0.4227</f>
        <v>131.88240000000002</v>
      </c>
      <c r="BM181" s="9">
        <f t="shared" ref="BM181:BM244" si="525">BK181*G181</f>
        <v>69.84</v>
      </c>
      <c r="BN181" s="78" t="s">
        <v>54</v>
      </c>
      <c r="BO181" s="79">
        <v>4</v>
      </c>
      <c r="BP181" s="79" t="s">
        <v>54</v>
      </c>
      <c r="BQ181" s="79">
        <v>10</v>
      </c>
      <c r="BR181" s="79" t="s">
        <v>54</v>
      </c>
      <c r="BS181" s="79">
        <v>10</v>
      </c>
      <c r="BT181" s="79" t="s">
        <v>54</v>
      </c>
      <c r="BU181" s="79">
        <v>4</v>
      </c>
      <c r="BV181" s="61">
        <f t="shared" ref="BV181:BV244" si="526">SUM(BN181:BU181)</f>
        <v>28</v>
      </c>
      <c r="BW181" s="9">
        <f t="shared" ref="BW181:BW244" si="527">BV181*W181*0.62</f>
        <v>902.72</v>
      </c>
      <c r="BX181" s="9">
        <f t="shared" ref="BX181:BX244" si="528">BV181*G181</f>
        <v>325.92</v>
      </c>
      <c r="BY181" s="8">
        <v>0</v>
      </c>
      <c r="BZ181" s="9">
        <f t="shared" si="505"/>
        <v>0</v>
      </c>
      <c r="CA181" s="9">
        <f t="shared" si="506"/>
        <v>0</v>
      </c>
      <c r="CB181" s="8">
        <v>0</v>
      </c>
      <c r="CC181" s="9">
        <f t="shared" si="507"/>
        <v>0</v>
      </c>
      <c r="CD181" s="9">
        <f t="shared" si="508"/>
        <v>0</v>
      </c>
      <c r="CE181" s="10">
        <v>1</v>
      </c>
    </row>
    <row r="182" spans="1:83" s="10" customFormat="1" ht="58.5" customHeight="1">
      <c r="A182" s="10" t="s">
        <v>1684</v>
      </c>
      <c r="B182" s="33"/>
      <c r="C182" s="130" t="s">
        <v>1682</v>
      </c>
      <c r="D182" s="20" t="s">
        <v>2184</v>
      </c>
      <c r="E182" s="20" t="s">
        <v>1683</v>
      </c>
      <c r="F182" s="20" t="s">
        <v>1670</v>
      </c>
      <c r="G182" s="96">
        <f t="shared" si="503"/>
        <v>8.39</v>
      </c>
      <c r="H182" s="110">
        <f>SUMIF(цены!A:A,C182,цены!B:B)</f>
        <v>12.9</v>
      </c>
      <c r="I182" s="113">
        <f>SUMIF(наличие!H:H,C182,наличие!D:D)</f>
        <v>50</v>
      </c>
      <c r="J182" s="32" t="s">
        <v>54</v>
      </c>
      <c r="K182" s="35">
        <v>0</v>
      </c>
      <c r="L182" s="32" t="s">
        <v>54</v>
      </c>
      <c r="M182" s="35">
        <v>0</v>
      </c>
      <c r="N182" s="32" t="s">
        <v>54</v>
      </c>
      <c r="O182" s="35">
        <v>0</v>
      </c>
      <c r="P182" s="32" t="s">
        <v>54</v>
      </c>
      <c r="Q182" s="35">
        <v>0</v>
      </c>
      <c r="R182" s="36">
        <f t="shared" si="474"/>
        <v>0</v>
      </c>
      <c r="S182" s="92">
        <f>G182*R182</f>
        <v>0</v>
      </c>
      <c r="T182" s="42">
        <f t="shared" si="470"/>
        <v>2.76</v>
      </c>
      <c r="U182" s="24">
        <f>R182*T182</f>
        <v>0</v>
      </c>
      <c r="V182" s="25">
        <f>G182+T182</f>
        <v>11.15</v>
      </c>
      <c r="W182" s="70">
        <f t="shared" si="504"/>
        <v>39</v>
      </c>
      <c r="X182" s="43">
        <f>ROUND(V182*4.1,1)</f>
        <v>45.7</v>
      </c>
      <c r="Y182" s="11">
        <f>ROUND(W182*$Y$2,-1)</f>
        <v>3510</v>
      </c>
      <c r="Z182" s="6">
        <f>(W182-V182)/V182</f>
        <v>2.4977578475336322</v>
      </c>
      <c r="AA182" s="26">
        <f>ROUND(W182/1.82,1)</f>
        <v>21.4</v>
      </c>
      <c r="AB182" s="11" t="e">
        <f>ROUND(AA182*#REF!,-1)</f>
        <v>#REF!</v>
      </c>
      <c r="AC182" s="7">
        <f>(AA182-V182)/V182</f>
        <v>0.9192825112107621</v>
      </c>
      <c r="AD182" s="27">
        <f>ROUND(AA182*0.75,1)</f>
        <v>16.100000000000001</v>
      </c>
      <c r="AE182" s="11" t="e">
        <f>ROUND(AD182*#REF!,-1)</f>
        <v>#REF!</v>
      </c>
      <c r="AF182" s="19">
        <f>(AD182-V182)/V182</f>
        <v>0.44394618834080724</v>
      </c>
      <c r="AG182" s="57"/>
      <c r="AH182" s="82" t="s">
        <v>54</v>
      </c>
      <c r="AI182" s="83">
        <f>K182-AS182-BD182-BO182+7</f>
        <v>7</v>
      </c>
      <c r="AJ182" s="83" t="s">
        <v>54</v>
      </c>
      <c r="AK182" s="83">
        <f>M182-AU182-BF182-BQ182+12</f>
        <v>12</v>
      </c>
      <c r="AL182" s="83" t="s">
        <v>54</v>
      </c>
      <c r="AM182" s="83">
        <f>O182-AW182-BH182-BS182+7</f>
        <v>7</v>
      </c>
      <c r="AN182" s="83" t="s">
        <v>54</v>
      </c>
      <c r="AO182" s="83">
        <f>Q182-AY182-BJ182-BU182</f>
        <v>0</v>
      </c>
      <c r="AP182" s="89">
        <f>SUM(AH182:AO182)</f>
        <v>26</v>
      </c>
      <c r="AQ182" s="86">
        <f>AP182*G182</f>
        <v>218.14000000000001</v>
      </c>
      <c r="AR182" s="64" t="s">
        <v>54</v>
      </c>
      <c r="AS182" s="65">
        <v>0</v>
      </c>
      <c r="AT182" s="65" t="s">
        <v>54</v>
      </c>
      <c r="AU182" s="65">
        <v>0</v>
      </c>
      <c r="AV182" s="65" t="s">
        <v>54</v>
      </c>
      <c r="AW182" s="65">
        <v>0</v>
      </c>
      <c r="AX182" s="65" t="s">
        <v>54</v>
      </c>
      <c r="AY182" s="65">
        <v>0</v>
      </c>
      <c r="AZ182" s="61">
        <f>SUM(AR182:AY182)</f>
        <v>0</v>
      </c>
      <c r="BA182" s="9">
        <f>AZ182*AA182*0.75*0.95</f>
        <v>0</v>
      </c>
      <c r="BB182" s="9">
        <f>AZ182*G182</f>
        <v>0</v>
      </c>
      <c r="BC182" s="68" t="s">
        <v>54</v>
      </c>
      <c r="BD182" s="69">
        <v>0</v>
      </c>
      <c r="BE182" s="69" t="s">
        <v>54</v>
      </c>
      <c r="BF182" s="69">
        <v>0</v>
      </c>
      <c r="BG182" s="69" t="s">
        <v>54</v>
      </c>
      <c r="BH182" s="69">
        <v>0</v>
      </c>
      <c r="BI182" s="69" t="s">
        <v>54</v>
      </c>
      <c r="BJ182" s="69">
        <v>0</v>
      </c>
      <c r="BK182" s="61">
        <f>SUM(BC182:BJ182)</f>
        <v>0</v>
      </c>
      <c r="BL182" s="9">
        <f>BK182*W182*0.4227</f>
        <v>0</v>
      </c>
      <c r="BM182" s="9">
        <f>BK182*G182</f>
        <v>0</v>
      </c>
      <c r="BN182" s="78" t="s">
        <v>54</v>
      </c>
      <c r="BO182" s="79">
        <v>0</v>
      </c>
      <c r="BP182" s="79" t="s">
        <v>54</v>
      </c>
      <c r="BQ182" s="79">
        <v>0</v>
      </c>
      <c r="BR182" s="79" t="s">
        <v>54</v>
      </c>
      <c r="BS182" s="79">
        <v>0</v>
      </c>
      <c r="BT182" s="79" t="s">
        <v>54</v>
      </c>
      <c r="BU182" s="79">
        <v>0</v>
      </c>
      <c r="BV182" s="61">
        <f>SUM(BN182:BU182)</f>
        <v>0</v>
      </c>
      <c r="BW182" s="9">
        <f>BV182*W182*0.62</f>
        <v>0</v>
      </c>
      <c r="BX182" s="9">
        <f>BV182*G182</f>
        <v>0</v>
      </c>
      <c r="BY182" s="8">
        <v>0</v>
      </c>
      <c r="BZ182" s="9">
        <f t="shared" si="505"/>
        <v>0</v>
      </c>
      <c r="CA182" s="9">
        <f t="shared" si="506"/>
        <v>0</v>
      </c>
      <c r="CB182" s="8">
        <v>0</v>
      </c>
      <c r="CC182" s="9">
        <f t="shared" si="507"/>
        <v>0</v>
      </c>
      <c r="CD182" s="9">
        <f t="shared" si="508"/>
        <v>0</v>
      </c>
      <c r="CE182" s="10">
        <v>1</v>
      </c>
    </row>
    <row r="183" spans="1:83" s="10" customFormat="1" ht="58.5" customHeight="1">
      <c r="A183" s="10" t="s">
        <v>1684</v>
      </c>
      <c r="B183" s="33"/>
      <c r="C183" s="130" t="s">
        <v>1682</v>
      </c>
      <c r="D183" s="20" t="s">
        <v>2185</v>
      </c>
      <c r="E183" s="20" t="s">
        <v>1683</v>
      </c>
      <c r="F183" s="20" t="s">
        <v>1670</v>
      </c>
      <c r="G183" s="96">
        <f t="shared" si="503"/>
        <v>8.39</v>
      </c>
      <c r="H183" s="110">
        <f>SUMIF(цены!A:A,C183,цены!B:B)</f>
        <v>12.9</v>
      </c>
      <c r="I183" s="113">
        <f>SUMIF(наличие!H:H,C183,наличие!D:D)</f>
        <v>50</v>
      </c>
      <c r="J183" s="32" t="s">
        <v>54</v>
      </c>
      <c r="K183" s="35">
        <v>0</v>
      </c>
      <c r="L183" s="32" t="s">
        <v>54</v>
      </c>
      <c r="M183" s="35">
        <v>0</v>
      </c>
      <c r="N183" s="32" t="s">
        <v>54</v>
      </c>
      <c r="O183" s="35">
        <v>0</v>
      </c>
      <c r="P183" s="32" t="s">
        <v>54</v>
      </c>
      <c r="Q183" s="35">
        <v>0</v>
      </c>
      <c r="R183" s="36">
        <f t="shared" si="474"/>
        <v>0</v>
      </c>
      <c r="S183" s="92">
        <f>G183*R183</f>
        <v>0</v>
      </c>
      <c r="T183" s="42">
        <f t="shared" si="470"/>
        <v>2.76</v>
      </c>
      <c r="U183" s="24">
        <f>R183*T183</f>
        <v>0</v>
      </c>
      <c r="V183" s="25">
        <f>G183+T183</f>
        <v>11.15</v>
      </c>
      <c r="W183" s="70">
        <f t="shared" si="504"/>
        <v>39</v>
      </c>
      <c r="X183" s="43">
        <f>ROUND(V183*4.1,1)</f>
        <v>45.7</v>
      </c>
      <c r="Y183" s="11">
        <f>ROUND(W183*$Y$2,-1)</f>
        <v>3510</v>
      </c>
      <c r="Z183" s="6">
        <f>(W183-V183)/V183</f>
        <v>2.4977578475336322</v>
      </c>
      <c r="AA183" s="26">
        <f>ROUND(W183/1.82,1)</f>
        <v>21.4</v>
      </c>
      <c r="AB183" s="11" t="e">
        <f>ROUND(AA183*#REF!,-1)</f>
        <v>#REF!</v>
      </c>
      <c r="AC183" s="7">
        <f>(AA183-V183)/V183</f>
        <v>0.9192825112107621</v>
      </c>
      <c r="AD183" s="27">
        <f>ROUND(AA183*0.75,1)</f>
        <v>16.100000000000001</v>
      </c>
      <c r="AE183" s="11" t="e">
        <f>ROUND(AD183*#REF!,-1)</f>
        <v>#REF!</v>
      </c>
      <c r="AF183" s="19">
        <f>(AD183-V183)/V183</f>
        <v>0.44394618834080724</v>
      </c>
      <c r="AG183" s="57"/>
      <c r="AH183" s="82" t="s">
        <v>54</v>
      </c>
      <c r="AI183" s="83">
        <f>K183-AS183-BD183-BO183+7</f>
        <v>7</v>
      </c>
      <c r="AJ183" s="83" t="s">
        <v>54</v>
      </c>
      <c r="AK183" s="83">
        <f>M183-AU183-BF183-BQ183+12</f>
        <v>12</v>
      </c>
      <c r="AL183" s="83" t="s">
        <v>54</v>
      </c>
      <c r="AM183" s="83">
        <f>O183-AW183-BH183-BS183+6</f>
        <v>6</v>
      </c>
      <c r="AN183" s="83" t="s">
        <v>54</v>
      </c>
      <c r="AO183" s="83">
        <f>Q183-AY183-BJ183-BU183</f>
        <v>0</v>
      </c>
      <c r="AP183" s="89">
        <f>SUM(AH183:AO183)</f>
        <v>25</v>
      </c>
      <c r="AQ183" s="86">
        <f>AP183*G183</f>
        <v>209.75</v>
      </c>
      <c r="AR183" s="64" t="s">
        <v>54</v>
      </c>
      <c r="AS183" s="65">
        <v>0</v>
      </c>
      <c r="AT183" s="65" t="s">
        <v>54</v>
      </c>
      <c r="AU183" s="65">
        <v>0</v>
      </c>
      <c r="AV183" s="65" t="s">
        <v>54</v>
      </c>
      <c r="AW183" s="65">
        <v>0</v>
      </c>
      <c r="AX183" s="65" t="s">
        <v>54</v>
      </c>
      <c r="AY183" s="65">
        <v>0</v>
      </c>
      <c r="AZ183" s="61">
        <f>SUM(AR183:AY183)</f>
        <v>0</v>
      </c>
      <c r="BA183" s="9">
        <f>AZ183*AA183*0.75*0.95</f>
        <v>0</v>
      </c>
      <c r="BB183" s="9">
        <f>AZ183*G183</f>
        <v>0</v>
      </c>
      <c r="BC183" s="68" t="s">
        <v>54</v>
      </c>
      <c r="BD183" s="69">
        <v>0</v>
      </c>
      <c r="BE183" s="69" t="s">
        <v>54</v>
      </c>
      <c r="BF183" s="69">
        <v>0</v>
      </c>
      <c r="BG183" s="69" t="s">
        <v>54</v>
      </c>
      <c r="BH183" s="69">
        <v>0</v>
      </c>
      <c r="BI183" s="69" t="s">
        <v>54</v>
      </c>
      <c r="BJ183" s="69">
        <v>0</v>
      </c>
      <c r="BK183" s="61">
        <f>SUM(BC183:BJ183)</f>
        <v>0</v>
      </c>
      <c r="BL183" s="9">
        <f>BK183*W183*0.4227</f>
        <v>0</v>
      </c>
      <c r="BM183" s="9">
        <f>BK183*G183</f>
        <v>0</v>
      </c>
      <c r="BN183" s="78" t="s">
        <v>54</v>
      </c>
      <c r="BO183" s="79">
        <v>0</v>
      </c>
      <c r="BP183" s="79" t="s">
        <v>54</v>
      </c>
      <c r="BQ183" s="79">
        <v>0</v>
      </c>
      <c r="BR183" s="79" t="s">
        <v>54</v>
      </c>
      <c r="BS183" s="79">
        <v>0</v>
      </c>
      <c r="BT183" s="79" t="s">
        <v>54</v>
      </c>
      <c r="BU183" s="79">
        <v>0</v>
      </c>
      <c r="BV183" s="61">
        <f>SUM(BN183:BU183)</f>
        <v>0</v>
      </c>
      <c r="BW183" s="9">
        <f>BV183*W183*0.62</f>
        <v>0</v>
      </c>
      <c r="BX183" s="9">
        <f>BV183*G183</f>
        <v>0</v>
      </c>
      <c r="BY183" s="8">
        <v>0</v>
      </c>
      <c r="BZ183" s="9">
        <f t="shared" si="505"/>
        <v>0</v>
      </c>
      <c r="CA183" s="9">
        <f t="shared" si="506"/>
        <v>0</v>
      </c>
      <c r="CB183" s="8">
        <v>0</v>
      </c>
      <c r="CC183" s="9">
        <f t="shared" si="507"/>
        <v>0</v>
      </c>
      <c r="CD183" s="9">
        <f t="shared" si="508"/>
        <v>0</v>
      </c>
      <c r="CE183" s="10">
        <v>1</v>
      </c>
    </row>
    <row r="184" spans="1:83" s="10" customFormat="1" ht="58.5" customHeight="1">
      <c r="A184" s="10" t="s">
        <v>240</v>
      </c>
      <c r="B184" s="94"/>
      <c r="C184" s="129" t="s">
        <v>1743</v>
      </c>
      <c r="D184" s="20" t="s">
        <v>2198</v>
      </c>
      <c r="E184" s="95" t="s">
        <v>1681</v>
      </c>
      <c r="F184" s="20" t="s">
        <v>1670</v>
      </c>
      <c r="G184" s="96">
        <f t="shared" ref="G184:G238" si="529">ROUND(H184*0.65,2)</f>
        <v>9.69</v>
      </c>
      <c r="H184" s="97">
        <f>SUMIF(цены!A:A,C184,цены!B:B)</f>
        <v>14.9</v>
      </c>
      <c r="I184" s="113">
        <f>SUMIF(наличие!H:H,C184,наличие!D:D)</f>
        <v>0</v>
      </c>
      <c r="J184" s="32" t="s">
        <v>54</v>
      </c>
      <c r="K184" s="32" t="s">
        <v>54</v>
      </c>
      <c r="L184" s="32" t="s">
        <v>54</v>
      </c>
      <c r="M184" s="35">
        <v>0</v>
      </c>
      <c r="N184" s="32" t="s">
        <v>54</v>
      </c>
      <c r="O184" s="35">
        <v>0</v>
      </c>
      <c r="P184" s="32" t="s">
        <v>54</v>
      </c>
      <c r="Q184" s="32" t="s">
        <v>54</v>
      </c>
      <c r="R184" s="36">
        <f t="shared" ref="R184:R197" si="530">SUM(J184:Q184)</f>
        <v>0</v>
      </c>
      <c r="S184" s="92">
        <f t="shared" ref="S184:S197" si="531">G184*R184</f>
        <v>0</v>
      </c>
      <c r="T184" s="42">
        <f t="shared" si="470"/>
        <v>2.9550000000000001</v>
      </c>
      <c r="U184" s="24">
        <f t="shared" ref="U184:U197" si="532">R184*T184</f>
        <v>0</v>
      </c>
      <c r="V184" s="25">
        <f t="shared" ref="V184:V197" si="533">G184+T184</f>
        <v>12.645</v>
      </c>
      <c r="W184" s="70">
        <f t="shared" ref="W184:W197" si="534">ROUND(V184*3.5,0)</f>
        <v>44</v>
      </c>
      <c r="X184" s="30">
        <f t="shared" ref="X184:X195" si="535">ROUND(V184*3.4,1)</f>
        <v>43</v>
      </c>
      <c r="Y184" s="11">
        <f t="shared" ref="Y184:Y197" si="536">ROUND(W184*$Y$2,-1)</f>
        <v>3960</v>
      </c>
      <c r="Z184" s="6">
        <f t="shared" ref="Z184:Z197" si="537">(W184-V184)/V184</f>
        <v>2.479636219849743</v>
      </c>
      <c r="AA184" s="26">
        <f t="shared" ref="AA184:AA197" si="538">ROUND(W184/1.82,1)</f>
        <v>24.2</v>
      </c>
      <c r="AB184" s="11" t="e">
        <f>ROUND(AA184*#REF!,-1)</f>
        <v>#REF!</v>
      </c>
      <c r="AC184" s="7">
        <f t="shared" ref="AC184:AC197" si="539">(AA184-V184)/V184</f>
        <v>0.91379992091735862</v>
      </c>
      <c r="AD184" s="27">
        <f t="shared" ref="AD184:AD197" si="540">ROUND(AA184*0.75,1)</f>
        <v>18.2</v>
      </c>
      <c r="AE184" s="11" t="e">
        <f>ROUND(AD184*#REF!,-1)</f>
        <v>#REF!</v>
      </c>
      <c r="AF184" s="19">
        <f t="shared" ref="AF184:AF197" si="541">(AD184-V184)/V184</f>
        <v>0.43930407275603006</v>
      </c>
      <c r="AG184" s="57"/>
      <c r="AH184" s="82" t="s">
        <v>54</v>
      </c>
      <c r="AI184" s="83" t="s">
        <v>54</v>
      </c>
      <c r="AJ184" s="83" t="s">
        <v>54</v>
      </c>
      <c r="AK184" s="83">
        <f t="shared" ref="AK184:AK197" si="542">M184-AU184-BF184-BQ184</f>
        <v>0</v>
      </c>
      <c r="AL184" s="83" t="s">
        <v>54</v>
      </c>
      <c r="AM184" s="83">
        <f t="shared" ref="AM184:AM197" si="543">O184-AW184-BH184-BS184</f>
        <v>0</v>
      </c>
      <c r="AN184" s="83" t="s">
        <v>54</v>
      </c>
      <c r="AO184" s="83" t="s">
        <v>54</v>
      </c>
      <c r="AP184" s="89">
        <f t="shared" ref="AP184:AP197" si="544">SUM(AH184:AO184)</f>
        <v>0</v>
      </c>
      <c r="AQ184" s="86">
        <f t="shared" ref="AQ184:AQ197" si="545">AP184*G184</f>
        <v>0</v>
      </c>
      <c r="AR184" s="64" t="s">
        <v>54</v>
      </c>
      <c r="AS184" s="83" t="s">
        <v>54</v>
      </c>
      <c r="AT184" s="65" t="s">
        <v>54</v>
      </c>
      <c r="AU184" s="65">
        <v>0</v>
      </c>
      <c r="AV184" s="65" t="s">
        <v>54</v>
      </c>
      <c r="AW184" s="65">
        <v>0</v>
      </c>
      <c r="AX184" s="83" t="s">
        <v>54</v>
      </c>
      <c r="AY184" s="83" t="s">
        <v>54</v>
      </c>
      <c r="AZ184" s="61">
        <f t="shared" ref="AZ184:AZ197" si="546">SUM(AR184:AY184)</f>
        <v>0</v>
      </c>
      <c r="BA184" s="9">
        <f t="shared" ref="BA184:BA197" si="547">AZ184*AA184*0.75*0.95</f>
        <v>0</v>
      </c>
      <c r="BB184" s="9">
        <f t="shared" ref="BB184:BB197" si="548">AZ184*G184</f>
        <v>0</v>
      </c>
      <c r="BC184" s="68" t="s">
        <v>54</v>
      </c>
      <c r="BD184" s="83" t="s">
        <v>54</v>
      </c>
      <c r="BE184" s="69" t="s">
        <v>54</v>
      </c>
      <c r="BF184" s="69">
        <v>0</v>
      </c>
      <c r="BG184" s="69" t="s">
        <v>54</v>
      </c>
      <c r="BH184" s="69">
        <v>0</v>
      </c>
      <c r="BI184" s="69" t="s">
        <v>54</v>
      </c>
      <c r="BJ184" s="83" t="s">
        <v>54</v>
      </c>
      <c r="BK184" s="61">
        <f t="shared" ref="BK184:BK197" si="549">SUM(BC184:BJ184)</f>
        <v>0</v>
      </c>
      <c r="BL184" s="9">
        <f t="shared" ref="BL184:BL197" si="550">BK184*W184*0.4227</f>
        <v>0</v>
      </c>
      <c r="BM184" s="9">
        <f t="shared" ref="BM184:BM197" si="551">BK184*G184</f>
        <v>0</v>
      </c>
      <c r="BN184" s="78" t="s">
        <v>54</v>
      </c>
      <c r="BO184" s="83" t="s">
        <v>54</v>
      </c>
      <c r="BP184" s="79" t="s">
        <v>54</v>
      </c>
      <c r="BQ184" s="79">
        <v>0</v>
      </c>
      <c r="BR184" s="79" t="s">
        <v>54</v>
      </c>
      <c r="BS184" s="79">
        <v>0</v>
      </c>
      <c r="BT184" s="79" t="s">
        <v>54</v>
      </c>
      <c r="BU184" s="83" t="s">
        <v>54</v>
      </c>
      <c r="BV184" s="61">
        <f t="shared" ref="BV184:BV197" si="552">SUM(BN184:BU184)</f>
        <v>0</v>
      </c>
      <c r="BW184" s="9">
        <f t="shared" ref="BW184:BW197" si="553">BV184*W184*0.62</f>
        <v>0</v>
      </c>
      <c r="BX184" s="9">
        <f t="shared" ref="BX184:BX197" si="554">BV184*G184</f>
        <v>0</v>
      </c>
      <c r="BY184" s="8">
        <v>0</v>
      </c>
      <c r="BZ184" s="9">
        <f t="shared" si="505"/>
        <v>0</v>
      </c>
      <c r="CA184" s="9">
        <f t="shared" si="506"/>
        <v>0</v>
      </c>
      <c r="CB184" s="8">
        <v>0</v>
      </c>
      <c r="CC184" s="9">
        <f t="shared" si="507"/>
        <v>0</v>
      </c>
      <c r="CD184" s="9">
        <f t="shared" si="508"/>
        <v>0</v>
      </c>
      <c r="CE184" s="10">
        <v>1</v>
      </c>
    </row>
    <row r="185" spans="1:83" s="10" customFormat="1" ht="58.5" customHeight="1">
      <c r="A185" s="10" t="s">
        <v>240</v>
      </c>
      <c r="B185" s="94"/>
      <c r="C185" s="129" t="s">
        <v>1743</v>
      </c>
      <c r="D185" s="20" t="s">
        <v>2197</v>
      </c>
      <c r="E185" s="95" t="s">
        <v>1681</v>
      </c>
      <c r="F185" s="20" t="s">
        <v>1670</v>
      </c>
      <c r="G185" s="96">
        <f t="shared" si="529"/>
        <v>9.69</v>
      </c>
      <c r="H185" s="97">
        <f>SUMIF(цены!A:A,C185,цены!B:B)</f>
        <v>14.9</v>
      </c>
      <c r="I185" s="113">
        <f>SUMIF(наличие!H:H,C185,наличие!D:D)</f>
        <v>0</v>
      </c>
      <c r="J185" s="32" t="s">
        <v>54</v>
      </c>
      <c r="K185" s="32" t="s">
        <v>54</v>
      </c>
      <c r="L185" s="32" t="s">
        <v>54</v>
      </c>
      <c r="M185" s="35">
        <v>0</v>
      </c>
      <c r="N185" s="32" t="s">
        <v>54</v>
      </c>
      <c r="O185" s="35">
        <v>0</v>
      </c>
      <c r="P185" s="32" t="s">
        <v>54</v>
      </c>
      <c r="Q185" s="32" t="s">
        <v>54</v>
      </c>
      <c r="R185" s="36">
        <f t="shared" si="530"/>
        <v>0</v>
      </c>
      <c r="S185" s="92">
        <f t="shared" si="531"/>
        <v>0</v>
      </c>
      <c r="T185" s="42">
        <f t="shared" si="470"/>
        <v>2.9550000000000001</v>
      </c>
      <c r="U185" s="24">
        <f t="shared" si="532"/>
        <v>0</v>
      </c>
      <c r="V185" s="25">
        <f t="shared" si="533"/>
        <v>12.645</v>
      </c>
      <c r="W185" s="70">
        <f t="shared" si="534"/>
        <v>44</v>
      </c>
      <c r="X185" s="30">
        <f t="shared" si="535"/>
        <v>43</v>
      </c>
      <c r="Y185" s="11">
        <f t="shared" si="536"/>
        <v>3960</v>
      </c>
      <c r="Z185" s="6">
        <f t="shared" si="537"/>
        <v>2.479636219849743</v>
      </c>
      <c r="AA185" s="26">
        <f t="shared" si="538"/>
        <v>24.2</v>
      </c>
      <c r="AB185" s="11" t="e">
        <f>ROUND(AA185*#REF!,-1)</f>
        <v>#REF!</v>
      </c>
      <c r="AC185" s="7">
        <f t="shared" si="539"/>
        <v>0.91379992091735862</v>
      </c>
      <c r="AD185" s="27">
        <f t="shared" si="540"/>
        <v>18.2</v>
      </c>
      <c r="AE185" s="11" t="e">
        <f>ROUND(AD185*#REF!,-1)</f>
        <v>#REF!</v>
      </c>
      <c r="AF185" s="19">
        <f t="shared" si="541"/>
        <v>0.43930407275603006</v>
      </c>
      <c r="AG185" s="57"/>
      <c r="AH185" s="82" t="s">
        <v>54</v>
      </c>
      <c r="AI185" s="83" t="s">
        <v>54</v>
      </c>
      <c r="AJ185" s="83" t="s">
        <v>54</v>
      </c>
      <c r="AK185" s="83">
        <f t="shared" si="542"/>
        <v>0</v>
      </c>
      <c r="AL185" s="83" t="s">
        <v>54</v>
      </c>
      <c r="AM185" s="83">
        <f t="shared" si="543"/>
        <v>0</v>
      </c>
      <c r="AN185" s="83" t="s">
        <v>54</v>
      </c>
      <c r="AO185" s="83" t="s">
        <v>54</v>
      </c>
      <c r="AP185" s="89">
        <f t="shared" si="544"/>
        <v>0</v>
      </c>
      <c r="AQ185" s="86">
        <f t="shared" si="545"/>
        <v>0</v>
      </c>
      <c r="AR185" s="64" t="s">
        <v>54</v>
      </c>
      <c r="AS185" s="83" t="s">
        <v>54</v>
      </c>
      <c r="AT185" s="65" t="s">
        <v>54</v>
      </c>
      <c r="AU185" s="65">
        <v>0</v>
      </c>
      <c r="AV185" s="65" t="s">
        <v>54</v>
      </c>
      <c r="AW185" s="65">
        <v>0</v>
      </c>
      <c r="AX185" s="83" t="s">
        <v>54</v>
      </c>
      <c r="AY185" s="83" t="s">
        <v>54</v>
      </c>
      <c r="AZ185" s="61">
        <f t="shared" si="546"/>
        <v>0</v>
      </c>
      <c r="BA185" s="9">
        <f t="shared" si="547"/>
        <v>0</v>
      </c>
      <c r="BB185" s="9">
        <f t="shared" si="548"/>
        <v>0</v>
      </c>
      <c r="BC185" s="68" t="s">
        <v>54</v>
      </c>
      <c r="BD185" s="83" t="s">
        <v>54</v>
      </c>
      <c r="BE185" s="69" t="s">
        <v>54</v>
      </c>
      <c r="BF185" s="69">
        <v>0</v>
      </c>
      <c r="BG185" s="69" t="s">
        <v>54</v>
      </c>
      <c r="BH185" s="69">
        <v>0</v>
      </c>
      <c r="BI185" s="69" t="s">
        <v>54</v>
      </c>
      <c r="BJ185" s="83" t="s">
        <v>54</v>
      </c>
      <c r="BK185" s="61">
        <f t="shared" si="549"/>
        <v>0</v>
      </c>
      <c r="BL185" s="9">
        <f t="shared" si="550"/>
        <v>0</v>
      </c>
      <c r="BM185" s="9">
        <f t="shared" si="551"/>
        <v>0</v>
      </c>
      <c r="BN185" s="78" t="s">
        <v>54</v>
      </c>
      <c r="BO185" s="83" t="s">
        <v>54</v>
      </c>
      <c r="BP185" s="79" t="s">
        <v>54</v>
      </c>
      <c r="BQ185" s="79">
        <v>0</v>
      </c>
      <c r="BR185" s="79" t="s">
        <v>54</v>
      </c>
      <c r="BS185" s="79">
        <v>0</v>
      </c>
      <c r="BT185" s="79" t="s">
        <v>54</v>
      </c>
      <c r="BU185" s="83" t="s">
        <v>54</v>
      </c>
      <c r="BV185" s="61">
        <f t="shared" si="552"/>
        <v>0</v>
      </c>
      <c r="BW185" s="9">
        <f t="shared" si="553"/>
        <v>0</v>
      </c>
      <c r="BX185" s="9">
        <f t="shared" si="554"/>
        <v>0</v>
      </c>
      <c r="BY185" s="8">
        <v>0</v>
      </c>
      <c r="BZ185" s="9">
        <f t="shared" si="505"/>
        <v>0</v>
      </c>
      <c r="CA185" s="9">
        <f t="shared" si="506"/>
        <v>0</v>
      </c>
      <c r="CB185" s="8">
        <v>0</v>
      </c>
      <c r="CC185" s="9">
        <f t="shared" si="507"/>
        <v>0</v>
      </c>
      <c r="CD185" s="9">
        <f t="shared" si="508"/>
        <v>0</v>
      </c>
      <c r="CE185" s="10">
        <v>1</v>
      </c>
    </row>
    <row r="186" spans="1:83" s="10" customFormat="1" ht="58.5" customHeight="1">
      <c r="A186" s="10" t="s">
        <v>240</v>
      </c>
      <c r="B186" s="33"/>
      <c r="C186" s="130" t="s">
        <v>1743</v>
      </c>
      <c r="D186" s="20" t="s">
        <v>2193</v>
      </c>
      <c r="E186" s="95" t="s">
        <v>1681</v>
      </c>
      <c r="F186" s="20" t="s">
        <v>1670</v>
      </c>
      <c r="G186" s="96">
        <f t="shared" si="529"/>
        <v>9.69</v>
      </c>
      <c r="H186" s="110">
        <f>SUMIF(цены!A:A,C186,цены!B:B)</f>
        <v>14.9</v>
      </c>
      <c r="I186" s="113">
        <f>SUMIF(наличие!H:H,C186,наличие!D:D)</f>
        <v>0</v>
      </c>
      <c r="J186" s="32" t="s">
        <v>54</v>
      </c>
      <c r="K186" s="32" t="s">
        <v>54</v>
      </c>
      <c r="L186" s="32" t="s">
        <v>54</v>
      </c>
      <c r="M186" s="35">
        <v>18</v>
      </c>
      <c r="N186" s="32" t="s">
        <v>54</v>
      </c>
      <c r="O186" s="35">
        <v>18</v>
      </c>
      <c r="P186" s="32" t="s">
        <v>54</v>
      </c>
      <c r="Q186" s="32" t="s">
        <v>54</v>
      </c>
      <c r="R186" s="36">
        <f t="shared" si="530"/>
        <v>36</v>
      </c>
      <c r="S186" s="92">
        <f t="shared" si="531"/>
        <v>348.84</v>
      </c>
      <c r="T186" s="42">
        <f t="shared" si="470"/>
        <v>2.9550000000000001</v>
      </c>
      <c r="U186" s="24">
        <f t="shared" si="532"/>
        <v>106.38</v>
      </c>
      <c r="V186" s="25">
        <f t="shared" si="533"/>
        <v>12.645</v>
      </c>
      <c r="W186" s="70">
        <f t="shared" si="534"/>
        <v>44</v>
      </c>
      <c r="X186" s="30">
        <f t="shared" si="535"/>
        <v>43</v>
      </c>
      <c r="Y186" s="11">
        <f t="shared" si="536"/>
        <v>3960</v>
      </c>
      <c r="Z186" s="6">
        <f t="shared" si="537"/>
        <v>2.479636219849743</v>
      </c>
      <c r="AA186" s="26">
        <f t="shared" si="538"/>
        <v>24.2</v>
      </c>
      <c r="AB186" s="11" t="e">
        <f>ROUND(AA186*#REF!,-1)</f>
        <v>#REF!</v>
      </c>
      <c r="AC186" s="7">
        <f t="shared" si="539"/>
        <v>0.91379992091735862</v>
      </c>
      <c r="AD186" s="27">
        <f t="shared" si="540"/>
        <v>18.2</v>
      </c>
      <c r="AE186" s="11" t="e">
        <f>ROUND(AD186*#REF!,-1)</f>
        <v>#REF!</v>
      </c>
      <c r="AF186" s="19">
        <f t="shared" si="541"/>
        <v>0.43930407275603006</v>
      </c>
      <c r="AG186" s="57"/>
      <c r="AH186" s="82" t="s">
        <v>54</v>
      </c>
      <c r="AI186" s="83" t="s">
        <v>54</v>
      </c>
      <c r="AJ186" s="83" t="s">
        <v>54</v>
      </c>
      <c r="AK186" s="83">
        <f t="shared" si="542"/>
        <v>6</v>
      </c>
      <c r="AL186" s="83" t="s">
        <v>54</v>
      </c>
      <c r="AM186" s="83">
        <f t="shared" si="543"/>
        <v>6</v>
      </c>
      <c r="AN186" s="83" t="s">
        <v>54</v>
      </c>
      <c r="AO186" s="83" t="s">
        <v>54</v>
      </c>
      <c r="AP186" s="89">
        <f t="shared" si="544"/>
        <v>12</v>
      </c>
      <c r="AQ186" s="86">
        <f t="shared" si="545"/>
        <v>116.28</v>
      </c>
      <c r="AR186" s="64" t="s">
        <v>54</v>
      </c>
      <c r="AS186" s="83" t="s">
        <v>54</v>
      </c>
      <c r="AT186" s="65" t="s">
        <v>54</v>
      </c>
      <c r="AU186" s="65">
        <v>6</v>
      </c>
      <c r="AV186" s="65" t="s">
        <v>54</v>
      </c>
      <c r="AW186" s="65">
        <v>6</v>
      </c>
      <c r="AX186" s="83" t="s">
        <v>54</v>
      </c>
      <c r="AY186" s="83" t="s">
        <v>54</v>
      </c>
      <c r="AZ186" s="61">
        <f t="shared" si="546"/>
        <v>12</v>
      </c>
      <c r="BA186" s="9">
        <f t="shared" si="547"/>
        <v>206.90999999999997</v>
      </c>
      <c r="BB186" s="9">
        <f t="shared" si="548"/>
        <v>116.28</v>
      </c>
      <c r="BC186" s="68" t="s">
        <v>54</v>
      </c>
      <c r="BD186" s="83" t="s">
        <v>54</v>
      </c>
      <c r="BE186" s="69" t="s">
        <v>54</v>
      </c>
      <c r="BF186" s="69">
        <v>2</v>
      </c>
      <c r="BG186" s="69" t="s">
        <v>54</v>
      </c>
      <c r="BH186" s="69">
        <v>2</v>
      </c>
      <c r="BI186" s="69" t="s">
        <v>54</v>
      </c>
      <c r="BJ186" s="83" t="s">
        <v>54</v>
      </c>
      <c r="BK186" s="61">
        <f t="shared" si="549"/>
        <v>4</v>
      </c>
      <c r="BL186" s="9">
        <f t="shared" si="550"/>
        <v>74.395200000000003</v>
      </c>
      <c r="BM186" s="9">
        <f t="shared" si="551"/>
        <v>38.76</v>
      </c>
      <c r="BN186" s="78" t="s">
        <v>54</v>
      </c>
      <c r="BO186" s="83" t="s">
        <v>54</v>
      </c>
      <c r="BP186" s="79" t="s">
        <v>54</v>
      </c>
      <c r="BQ186" s="79">
        <v>4</v>
      </c>
      <c r="BR186" s="79" t="s">
        <v>54</v>
      </c>
      <c r="BS186" s="79">
        <v>4</v>
      </c>
      <c r="BT186" s="79" t="s">
        <v>54</v>
      </c>
      <c r="BU186" s="83" t="s">
        <v>54</v>
      </c>
      <c r="BV186" s="61">
        <f t="shared" si="552"/>
        <v>8</v>
      </c>
      <c r="BW186" s="9">
        <f t="shared" si="553"/>
        <v>218.24</v>
      </c>
      <c r="BX186" s="9">
        <f t="shared" si="554"/>
        <v>77.52</v>
      </c>
      <c r="BY186" s="8">
        <v>0</v>
      </c>
      <c r="BZ186" s="9">
        <f t="shared" si="505"/>
        <v>0</v>
      </c>
      <c r="CA186" s="9">
        <f t="shared" si="506"/>
        <v>0</v>
      </c>
      <c r="CB186" s="8">
        <v>0</v>
      </c>
      <c r="CC186" s="9">
        <f t="shared" si="507"/>
        <v>0</v>
      </c>
      <c r="CD186" s="9">
        <f t="shared" si="508"/>
        <v>0</v>
      </c>
      <c r="CE186" s="10">
        <v>1</v>
      </c>
    </row>
    <row r="187" spans="1:83" s="10" customFormat="1" ht="58.5" customHeight="1">
      <c r="A187" s="10" t="s">
        <v>240</v>
      </c>
      <c r="B187" s="94"/>
      <c r="C187" s="129" t="s">
        <v>1733</v>
      </c>
      <c r="D187" s="20" t="s">
        <v>2198</v>
      </c>
      <c r="E187" s="95" t="s">
        <v>1681</v>
      </c>
      <c r="F187" s="20" t="s">
        <v>1670</v>
      </c>
      <c r="G187" s="96">
        <f t="shared" si="529"/>
        <v>9.69</v>
      </c>
      <c r="H187" s="97">
        <f>SUMIF(цены!A:A,C187,цены!B:B)</f>
        <v>14.9</v>
      </c>
      <c r="I187" s="113">
        <f>SUMIF(наличие!H:H,C187,наличие!D:D)</f>
        <v>0</v>
      </c>
      <c r="J187" s="32" t="s">
        <v>54</v>
      </c>
      <c r="K187" s="32" t="s">
        <v>54</v>
      </c>
      <c r="L187" s="32" t="s">
        <v>54</v>
      </c>
      <c r="M187" s="35">
        <v>0</v>
      </c>
      <c r="N187" s="32" t="s">
        <v>54</v>
      </c>
      <c r="O187" s="35">
        <v>0</v>
      </c>
      <c r="P187" s="32" t="s">
        <v>54</v>
      </c>
      <c r="Q187" s="32" t="s">
        <v>54</v>
      </c>
      <c r="R187" s="36">
        <f t="shared" si="530"/>
        <v>0</v>
      </c>
      <c r="S187" s="92">
        <f t="shared" si="531"/>
        <v>0</v>
      </c>
      <c r="T187" s="42">
        <f t="shared" si="470"/>
        <v>2.9550000000000001</v>
      </c>
      <c r="U187" s="24">
        <f t="shared" si="532"/>
        <v>0</v>
      </c>
      <c r="V187" s="25">
        <f t="shared" si="533"/>
        <v>12.645</v>
      </c>
      <c r="W187" s="70">
        <f t="shared" si="534"/>
        <v>44</v>
      </c>
      <c r="X187" s="30">
        <f t="shared" si="535"/>
        <v>43</v>
      </c>
      <c r="Y187" s="11">
        <f t="shared" si="536"/>
        <v>3960</v>
      </c>
      <c r="Z187" s="6">
        <f t="shared" si="537"/>
        <v>2.479636219849743</v>
      </c>
      <c r="AA187" s="26">
        <f t="shared" si="538"/>
        <v>24.2</v>
      </c>
      <c r="AB187" s="11" t="e">
        <f>ROUND(AA187*#REF!,-1)</f>
        <v>#REF!</v>
      </c>
      <c r="AC187" s="7">
        <f t="shared" si="539"/>
        <v>0.91379992091735862</v>
      </c>
      <c r="AD187" s="27">
        <f t="shared" si="540"/>
        <v>18.2</v>
      </c>
      <c r="AE187" s="11" t="e">
        <f>ROUND(AD187*#REF!,-1)</f>
        <v>#REF!</v>
      </c>
      <c r="AF187" s="19">
        <f t="shared" si="541"/>
        <v>0.43930407275603006</v>
      </c>
      <c r="AG187" s="57"/>
      <c r="AH187" s="82" t="s">
        <v>54</v>
      </c>
      <c r="AI187" s="83" t="s">
        <v>54</v>
      </c>
      <c r="AJ187" s="83" t="s">
        <v>54</v>
      </c>
      <c r="AK187" s="83">
        <f t="shared" si="542"/>
        <v>0</v>
      </c>
      <c r="AL187" s="83" t="s">
        <v>54</v>
      </c>
      <c r="AM187" s="83">
        <f t="shared" si="543"/>
        <v>0</v>
      </c>
      <c r="AN187" s="83" t="s">
        <v>54</v>
      </c>
      <c r="AO187" s="83" t="s">
        <v>54</v>
      </c>
      <c r="AP187" s="89">
        <f t="shared" si="544"/>
        <v>0</v>
      </c>
      <c r="AQ187" s="86">
        <f t="shared" si="545"/>
        <v>0</v>
      </c>
      <c r="AR187" s="64" t="s">
        <v>54</v>
      </c>
      <c r="AS187" s="83" t="s">
        <v>54</v>
      </c>
      <c r="AT187" s="65" t="s">
        <v>54</v>
      </c>
      <c r="AU187" s="65">
        <v>0</v>
      </c>
      <c r="AV187" s="65" t="s">
        <v>54</v>
      </c>
      <c r="AW187" s="65">
        <v>0</v>
      </c>
      <c r="AX187" s="83" t="s">
        <v>54</v>
      </c>
      <c r="AY187" s="83" t="s">
        <v>54</v>
      </c>
      <c r="AZ187" s="61">
        <f t="shared" si="546"/>
        <v>0</v>
      </c>
      <c r="BA187" s="9">
        <f t="shared" si="547"/>
        <v>0</v>
      </c>
      <c r="BB187" s="9">
        <f t="shared" si="548"/>
        <v>0</v>
      </c>
      <c r="BC187" s="68" t="s">
        <v>54</v>
      </c>
      <c r="BD187" s="83" t="s">
        <v>54</v>
      </c>
      <c r="BE187" s="69" t="s">
        <v>54</v>
      </c>
      <c r="BF187" s="69">
        <v>0</v>
      </c>
      <c r="BG187" s="69" t="s">
        <v>54</v>
      </c>
      <c r="BH187" s="69">
        <v>0</v>
      </c>
      <c r="BI187" s="69" t="s">
        <v>54</v>
      </c>
      <c r="BJ187" s="83" t="s">
        <v>54</v>
      </c>
      <c r="BK187" s="61">
        <f t="shared" si="549"/>
        <v>0</v>
      </c>
      <c r="BL187" s="9">
        <f t="shared" si="550"/>
        <v>0</v>
      </c>
      <c r="BM187" s="9">
        <f t="shared" si="551"/>
        <v>0</v>
      </c>
      <c r="BN187" s="78" t="s">
        <v>54</v>
      </c>
      <c r="BO187" s="83" t="s">
        <v>54</v>
      </c>
      <c r="BP187" s="79" t="s">
        <v>54</v>
      </c>
      <c r="BQ187" s="79">
        <v>0</v>
      </c>
      <c r="BR187" s="79" t="s">
        <v>54</v>
      </c>
      <c r="BS187" s="79">
        <v>0</v>
      </c>
      <c r="BT187" s="79" t="s">
        <v>54</v>
      </c>
      <c r="BU187" s="83" t="s">
        <v>54</v>
      </c>
      <c r="BV187" s="61">
        <f t="shared" si="552"/>
        <v>0</v>
      </c>
      <c r="BW187" s="9">
        <f t="shared" si="553"/>
        <v>0</v>
      </c>
      <c r="BX187" s="9">
        <f t="shared" si="554"/>
        <v>0</v>
      </c>
      <c r="BY187" s="8">
        <v>0</v>
      </c>
      <c r="BZ187" s="9">
        <f t="shared" si="505"/>
        <v>0</v>
      </c>
      <c r="CA187" s="9">
        <f t="shared" si="506"/>
        <v>0</v>
      </c>
      <c r="CB187" s="8">
        <v>0</v>
      </c>
      <c r="CC187" s="9">
        <f t="shared" si="507"/>
        <v>0</v>
      </c>
      <c r="CD187" s="9">
        <f t="shared" si="508"/>
        <v>0</v>
      </c>
      <c r="CE187" s="10">
        <v>1</v>
      </c>
    </row>
    <row r="188" spans="1:83" s="10" customFormat="1" ht="58.5" customHeight="1">
      <c r="A188" s="10" t="s">
        <v>240</v>
      </c>
      <c r="B188" s="94"/>
      <c r="C188" s="129" t="s">
        <v>1733</v>
      </c>
      <c r="D188" s="20" t="s">
        <v>2186</v>
      </c>
      <c r="E188" s="95" t="s">
        <v>1681</v>
      </c>
      <c r="F188" s="20" t="s">
        <v>1670</v>
      </c>
      <c r="G188" s="96">
        <f t="shared" si="529"/>
        <v>9.69</v>
      </c>
      <c r="H188" s="97">
        <f>SUMIF(цены!A:A,C188,цены!B:B)</f>
        <v>14.9</v>
      </c>
      <c r="I188" s="113">
        <f>SUMIF(наличие!H:H,C188,наличие!D:D)</f>
        <v>0</v>
      </c>
      <c r="J188" s="32" t="s">
        <v>54</v>
      </c>
      <c r="K188" s="32" t="s">
        <v>54</v>
      </c>
      <c r="L188" s="32" t="s">
        <v>54</v>
      </c>
      <c r="M188" s="35">
        <v>0</v>
      </c>
      <c r="N188" s="32" t="s">
        <v>54</v>
      </c>
      <c r="O188" s="35">
        <v>0</v>
      </c>
      <c r="P188" s="32" t="s">
        <v>54</v>
      </c>
      <c r="Q188" s="32" t="s">
        <v>54</v>
      </c>
      <c r="R188" s="36">
        <f t="shared" si="530"/>
        <v>0</v>
      </c>
      <c r="S188" s="92">
        <f t="shared" si="531"/>
        <v>0</v>
      </c>
      <c r="T188" s="42">
        <f t="shared" si="470"/>
        <v>2.9550000000000001</v>
      </c>
      <c r="U188" s="24">
        <f t="shared" si="532"/>
        <v>0</v>
      </c>
      <c r="V188" s="25">
        <f t="shared" si="533"/>
        <v>12.645</v>
      </c>
      <c r="W188" s="70">
        <f t="shared" si="534"/>
        <v>44</v>
      </c>
      <c r="X188" s="30">
        <f t="shared" si="535"/>
        <v>43</v>
      </c>
      <c r="Y188" s="11">
        <f t="shared" si="536"/>
        <v>3960</v>
      </c>
      <c r="Z188" s="6">
        <f t="shared" si="537"/>
        <v>2.479636219849743</v>
      </c>
      <c r="AA188" s="26">
        <f t="shared" si="538"/>
        <v>24.2</v>
      </c>
      <c r="AB188" s="11" t="e">
        <f>ROUND(AA188*#REF!,-1)</f>
        <v>#REF!</v>
      </c>
      <c r="AC188" s="7">
        <f t="shared" si="539"/>
        <v>0.91379992091735862</v>
      </c>
      <c r="AD188" s="27">
        <f t="shared" si="540"/>
        <v>18.2</v>
      </c>
      <c r="AE188" s="11" t="e">
        <f>ROUND(AD188*#REF!,-1)</f>
        <v>#REF!</v>
      </c>
      <c r="AF188" s="19">
        <f t="shared" si="541"/>
        <v>0.43930407275603006</v>
      </c>
      <c r="AG188" s="57"/>
      <c r="AH188" s="82" t="s">
        <v>54</v>
      </c>
      <c r="AI188" s="83" t="s">
        <v>54</v>
      </c>
      <c r="AJ188" s="83" t="s">
        <v>54</v>
      </c>
      <c r="AK188" s="83">
        <f t="shared" si="542"/>
        <v>0</v>
      </c>
      <c r="AL188" s="83" t="s">
        <v>54</v>
      </c>
      <c r="AM188" s="83">
        <f t="shared" si="543"/>
        <v>0</v>
      </c>
      <c r="AN188" s="83" t="s">
        <v>54</v>
      </c>
      <c r="AO188" s="83" t="s">
        <v>54</v>
      </c>
      <c r="AP188" s="89">
        <f t="shared" si="544"/>
        <v>0</v>
      </c>
      <c r="AQ188" s="86">
        <f t="shared" si="545"/>
        <v>0</v>
      </c>
      <c r="AR188" s="64" t="s">
        <v>54</v>
      </c>
      <c r="AS188" s="83" t="s">
        <v>54</v>
      </c>
      <c r="AT188" s="65" t="s">
        <v>54</v>
      </c>
      <c r="AU188" s="65">
        <v>0</v>
      </c>
      <c r="AV188" s="65" t="s">
        <v>54</v>
      </c>
      <c r="AW188" s="65">
        <v>0</v>
      </c>
      <c r="AX188" s="83" t="s">
        <v>54</v>
      </c>
      <c r="AY188" s="83" t="s">
        <v>54</v>
      </c>
      <c r="AZ188" s="61">
        <f t="shared" si="546"/>
        <v>0</v>
      </c>
      <c r="BA188" s="9">
        <f t="shared" si="547"/>
        <v>0</v>
      </c>
      <c r="BB188" s="9">
        <f t="shared" si="548"/>
        <v>0</v>
      </c>
      <c r="BC188" s="68" t="s">
        <v>54</v>
      </c>
      <c r="BD188" s="83" t="s">
        <v>54</v>
      </c>
      <c r="BE188" s="69" t="s">
        <v>54</v>
      </c>
      <c r="BF188" s="69">
        <v>0</v>
      </c>
      <c r="BG188" s="69" t="s">
        <v>54</v>
      </c>
      <c r="BH188" s="69">
        <v>0</v>
      </c>
      <c r="BI188" s="69" t="s">
        <v>54</v>
      </c>
      <c r="BJ188" s="83" t="s">
        <v>54</v>
      </c>
      <c r="BK188" s="61">
        <f t="shared" si="549"/>
        <v>0</v>
      </c>
      <c r="BL188" s="9">
        <f t="shared" si="550"/>
        <v>0</v>
      </c>
      <c r="BM188" s="9">
        <f t="shared" si="551"/>
        <v>0</v>
      </c>
      <c r="BN188" s="78" t="s">
        <v>54</v>
      </c>
      <c r="BO188" s="83" t="s">
        <v>54</v>
      </c>
      <c r="BP188" s="79" t="s">
        <v>54</v>
      </c>
      <c r="BQ188" s="79">
        <v>0</v>
      </c>
      <c r="BR188" s="79" t="s">
        <v>54</v>
      </c>
      <c r="BS188" s="79">
        <v>0</v>
      </c>
      <c r="BT188" s="79" t="s">
        <v>54</v>
      </c>
      <c r="BU188" s="83" t="s">
        <v>54</v>
      </c>
      <c r="BV188" s="61">
        <f t="shared" si="552"/>
        <v>0</v>
      </c>
      <c r="BW188" s="9">
        <f t="shared" si="553"/>
        <v>0</v>
      </c>
      <c r="BX188" s="9">
        <f t="shared" si="554"/>
        <v>0</v>
      </c>
      <c r="BY188" s="8">
        <v>0</v>
      </c>
      <c r="BZ188" s="9">
        <f t="shared" si="505"/>
        <v>0</v>
      </c>
      <c r="CA188" s="9">
        <f t="shared" si="506"/>
        <v>0</v>
      </c>
      <c r="CB188" s="8">
        <v>0</v>
      </c>
      <c r="CC188" s="9">
        <f t="shared" si="507"/>
        <v>0</v>
      </c>
      <c r="CD188" s="9">
        <f t="shared" si="508"/>
        <v>0</v>
      </c>
      <c r="CE188" s="10">
        <v>1</v>
      </c>
    </row>
    <row r="189" spans="1:83" s="10" customFormat="1" ht="58.5" customHeight="1">
      <c r="A189" s="10" t="s">
        <v>240</v>
      </c>
      <c r="B189" s="94"/>
      <c r="C189" s="129" t="s">
        <v>2233</v>
      </c>
      <c r="D189" s="20" t="s">
        <v>2197</v>
      </c>
      <c r="E189" s="95" t="s">
        <v>1664</v>
      </c>
      <c r="F189" s="20" t="s">
        <v>1670</v>
      </c>
      <c r="G189" s="96">
        <f t="shared" si="529"/>
        <v>8.39</v>
      </c>
      <c r="H189" s="97">
        <f>SUMIF(цены!A:A,C189,цены!B:B)</f>
        <v>12.9</v>
      </c>
      <c r="I189" s="113">
        <f>SUMIF(наличие!H:H,C189,наличие!D:D)</f>
        <v>0</v>
      </c>
      <c r="J189" s="32" t="s">
        <v>54</v>
      </c>
      <c r="K189" s="32" t="s">
        <v>54</v>
      </c>
      <c r="L189" s="32" t="s">
        <v>54</v>
      </c>
      <c r="M189" s="35">
        <v>0</v>
      </c>
      <c r="N189" s="32" t="s">
        <v>54</v>
      </c>
      <c r="O189" s="35">
        <v>0</v>
      </c>
      <c r="P189" s="32" t="s">
        <v>54</v>
      </c>
      <c r="Q189" s="32" t="s">
        <v>54</v>
      </c>
      <c r="R189" s="36">
        <f t="shared" si="530"/>
        <v>0</v>
      </c>
      <c r="S189" s="92">
        <f t="shared" si="531"/>
        <v>0</v>
      </c>
      <c r="T189" s="42">
        <f t="shared" si="470"/>
        <v>2.76</v>
      </c>
      <c r="U189" s="24">
        <f t="shared" si="532"/>
        <v>0</v>
      </c>
      <c r="V189" s="25">
        <f t="shared" si="533"/>
        <v>11.15</v>
      </c>
      <c r="W189" s="70">
        <f t="shared" si="534"/>
        <v>39</v>
      </c>
      <c r="X189" s="30">
        <f t="shared" si="535"/>
        <v>37.9</v>
      </c>
      <c r="Y189" s="11">
        <f t="shared" si="536"/>
        <v>3510</v>
      </c>
      <c r="Z189" s="6">
        <f t="shared" si="537"/>
        <v>2.4977578475336322</v>
      </c>
      <c r="AA189" s="26">
        <f t="shared" si="538"/>
        <v>21.4</v>
      </c>
      <c r="AB189" s="11" t="e">
        <f>ROUND(AA189*#REF!,-1)</f>
        <v>#REF!</v>
      </c>
      <c r="AC189" s="7">
        <f t="shared" si="539"/>
        <v>0.9192825112107621</v>
      </c>
      <c r="AD189" s="27">
        <f t="shared" si="540"/>
        <v>16.100000000000001</v>
      </c>
      <c r="AE189" s="11" t="e">
        <f>ROUND(AD189*#REF!,-1)</f>
        <v>#REF!</v>
      </c>
      <c r="AF189" s="19">
        <f t="shared" si="541"/>
        <v>0.44394618834080724</v>
      </c>
      <c r="AG189" s="57"/>
      <c r="AH189" s="82" t="s">
        <v>54</v>
      </c>
      <c r="AI189" s="83" t="s">
        <v>54</v>
      </c>
      <c r="AJ189" s="83" t="s">
        <v>54</v>
      </c>
      <c r="AK189" s="83">
        <f t="shared" si="542"/>
        <v>0</v>
      </c>
      <c r="AL189" s="83" t="s">
        <v>54</v>
      </c>
      <c r="AM189" s="83">
        <f t="shared" si="543"/>
        <v>0</v>
      </c>
      <c r="AN189" s="83" t="s">
        <v>54</v>
      </c>
      <c r="AO189" s="83" t="s">
        <v>54</v>
      </c>
      <c r="AP189" s="89">
        <f t="shared" si="544"/>
        <v>0</v>
      </c>
      <c r="AQ189" s="86">
        <f t="shared" si="545"/>
        <v>0</v>
      </c>
      <c r="AR189" s="64" t="s">
        <v>54</v>
      </c>
      <c r="AS189" s="83" t="s">
        <v>54</v>
      </c>
      <c r="AT189" s="65" t="s">
        <v>54</v>
      </c>
      <c r="AU189" s="65">
        <v>0</v>
      </c>
      <c r="AV189" s="65" t="s">
        <v>54</v>
      </c>
      <c r="AW189" s="65">
        <v>0</v>
      </c>
      <c r="AX189" s="83" t="s">
        <v>54</v>
      </c>
      <c r="AY189" s="83" t="s">
        <v>54</v>
      </c>
      <c r="AZ189" s="61">
        <f t="shared" si="546"/>
        <v>0</v>
      </c>
      <c r="BA189" s="9">
        <f t="shared" si="547"/>
        <v>0</v>
      </c>
      <c r="BB189" s="9">
        <f t="shared" si="548"/>
        <v>0</v>
      </c>
      <c r="BC189" s="68" t="s">
        <v>54</v>
      </c>
      <c r="BD189" s="83" t="s">
        <v>54</v>
      </c>
      <c r="BE189" s="69" t="s">
        <v>54</v>
      </c>
      <c r="BF189" s="69">
        <v>0</v>
      </c>
      <c r="BG189" s="69" t="s">
        <v>54</v>
      </c>
      <c r="BH189" s="69">
        <v>0</v>
      </c>
      <c r="BI189" s="69" t="s">
        <v>54</v>
      </c>
      <c r="BJ189" s="83" t="s">
        <v>54</v>
      </c>
      <c r="BK189" s="61">
        <f t="shared" si="549"/>
        <v>0</v>
      </c>
      <c r="BL189" s="9">
        <f t="shared" si="550"/>
        <v>0</v>
      </c>
      <c r="BM189" s="9">
        <f t="shared" si="551"/>
        <v>0</v>
      </c>
      <c r="BN189" s="78" t="s">
        <v>54</v>
      </c>
      <c r="BO189" s="83" t="s">
        <v>54</v>
      </c>
      <c r="BP189" s="79" t="s">
        <v>54</v>
      </c>
      <c r="BQ189" s="79">
        <v>0</v>
      </c>
      <c r="BR189" s="79" t="s">
        <v>54</v>
      </c>
      <c r="BS189" s="79">
        <v>0</v>
      </c>
      <c r="BT189" s="79" t="s">
        <v>54</v>
      </c>
      <c r="BU189" s="83" t="s">
        <v>54</v>
      </c>
      <c r="BV189" s="61">
        <f t="shared" si="552"/>
        <v>0</v>
      </c>
      <c r="BW189" s="9">
        <f t="shared" si="553"/>
        <v>0</v>
      </c>
      <c r="BX189" s="9">
        <f t="shared" si="554"/>
        <v>0</v>
      </c>
      <c r="BY189" s="8">
        <v>0</v>
      </c>
      <c r="BZ189" s="9">
        <f t="shared" si="505"/>
        <v>0</v>
      </c>
      <c r="CA189" s="9">
        <f t="shared" si="506"/>
        <v>0</v>
      </c>
      <c r="CB189" s="8">
        <v>0</v>
      </c>
      <c r="CC189" s="9">
        <f t="shared" si="507"/>
        <v>0</v>
      </c>
      <c r="CD189" s="9">
        <f t="shared" si="508"/>
        <v>0</v>
      </c>
      <c r="CE189" s="10">
        <v>1</v>
      </c>
    </row>
    <row r="190" spans="1:83" s="10" customFormat="1" ht="58.5" customHeight="1">
      <c r="A190" s="10" t="s">
        <v>240</v>
      </c>
      <c r="B190" s="94"/>
      <c r="C190" s="129" t="s">
        <v>2233</v>
      </c>
      <c r="D190" s="20" t="s">
        <v>2208</v>
      </c>
      <c r="E190" s="95" t="s">
        <v>1664</v>
      </c>
      <c r="F190" s="20" t="s">
        <v>1670</v>
      </c>
      <c r="G190" s="96">
        <f t="shared" si="529"/>
        <v>8.39</v>
      </c>
      <c r="H190" s="97">
        <f>SUMIF(цены!A:A,C190,цены!B:B)</f>
        <v>12.9</v>
      </c>
      <c r="I190" s="113">
        <f>SUMIF(наличие!H:H,C190,наличие!D:D)</f>
        <v>0</v>
      </c>
      <c r="J190" s="32" t="s">
        <v>54</v>
      </c>
      <c r="K190" s="32" t="s">
        <v>54</v>
      </c>
      <c r="L190" s="32" t="s">
        <v>54</v>
      </c>
      <c r="M190" s="35">
        <v>0</v>
      </c>
      <c r="N190" s="32" t="s">
        <v>54</v>
      </c>
      <c r="O190" s="35">
        <v>0</v>
      </c>
      <c r="P190" s="32" t="s">
        <v>54</v>
      </c>
      <c r="Q190" s="32" t="s">
        <v>54</v>
      </c>
      <c r="R190" s="36">
        <f t="shared" si="530"/>
        <v>0</v>
      </c>
      <c r="S190" s="92">
        <f t="shared" si="531"/>
        <v>0</v>
      </c>
      <c r="T190" s="42">
        <f t="shared" si="470"/>
        <v>2.76</v>
      </c>
      <c r="U190" s="24">
        <f t="shared" si="532"/>
        <v>0</v>
      </c>
      <c r="V190" s="25">
        <f t="shared" si="533"/>
        <v>11.15</v>
      </c>
      <c r="W190" s="70">
        <f t="shared" si="534"/>
        <v>39</v>
      </c>
      <c r="X190" s="30">
        <f t="shared" si="535"/>
        <v>37.9</v>
      </c>
      <c r="Y190" s="11">
        <f t="shared" si="536"/>
        <v>3510</v>
      </c>
      <c r="Z190" s="6">
        <f t="shared" si="537"/>
        <v>2.4977578475336322</v>
      </c>
      <c r="AA190" s="26">
        <f t="shared" si="538"/>
        <v>21.4</v>
      </c>
      <c r="AB190" s="11" t="e">
        <f>ROUND(AA190*#REF!,-1)</f>
        <v>#REF!</v>
      </c>
      <c r="AC190" s="7">
        <f t="shared" si="539"/>
        <v>0.9192825112107621</v>
      </c>
      <c r="AD190" s="27">
        <f t="shared" si="540"/>
        <v>16.100000000000001</v>
      </c>
      <c r="AE190" s="11" t="e">
        <f>ROUND(AD190*#REF!,-1)</f>
        <v>#REF!</v>
      </c>
      <c r="AF190" s="19">
        <f t="shared" si="541"/>
        <v>0.44394618834080724</v>
      </c>
      <c r="AG190" s="57"/>
      <c r="AH190" s="82" t="s">
        <v>54</v>
      </c>
      <c r="AI190" s="83" t="s">
        <v>54</v>
      </c>
      <c r="AJ190" s="83" t="s">
        <v>54</v>
      </c>
      <c r="AK190" s="83">
        <f t="shared" si="542"/>
        <v>0</v>
      </c>
      <c r="AL190" s="83" t="s">
        <v>54</v>
      </c>
      <c r="AM190" s="83">
        <f t="shared" si="543"/>
        <v>0</v>
      </c>
      <c r="AN190" s="83" t="s">
        <v>54</v>
      </c>
      <c r="AO190" s="83" t="s">
        <v>54</v>
      </c>
      <c r="AP190" s="89">
        <f t="shared" si="544"/>
        <v>0</v>
      </c>
      <c r="AQ190" s="86">
        <f t="shared" si="545"/>
        <v>0</v>
      </c>
      <c r="AR190" s="64" t="s">
        <v>54</v>
      </c>
      <c r="AS190" s="83" t="s">
        <v>54</v>
      </c>
      <c r="AT190" s="65" t="s">
        <v>54</v>
      </c>
      <c r="AU190" s="65">
        <v>0</v>
      </c>
      <c r="AV190" s="65" t="s">
        <v>54</v>
      </c>
      <c r="AW190" s="65">
        <v>0</v>
      </c>
      <c r="AX190" s="83" t="s">
        <v>54</v>
      </c>
      <c r="AY190" s="83" t="s">
        <v>54</v>
      </c>
      <c r="AZ190" s="61">
        <f t="shared" si="546"/>
        <v>0</v>
      </c>
      <c r="BA190" s="9">
        <f t="shared" si="547"/>
        <v>0</v>
      </c>
      <c r="BB190" s="9">
        <f t="shared" si="548"/>
        <v>0</v>
      </c>
      <c r="BC190" s="68" t="s">
        <v>54</v>
      </c>
      <c r="BD190" s="83" t="s">
        <v>54</v>
      </c>
      <c r="BE190" s="69" t="s">
        <v>54</v>
      </c>
      <c r="BF190" s="69">
        <v>0</v>
      </c>
      <c r="BG190" s="69" t="s">
        <v>54</v>
      </c>
      <c r="BH190" s="69">
        <v>0</v>
      </c>
      <c r="BI190" s="69" t="s">
        <v>54</v>
      </c>
      <c r="BJ190" s="83" t="s">
        <v>54</v>
      </c>
      <c r="BK190" s="61">
        <f t="shared" si="549"/>
        <v>0</v>
      </c>
      <c r="BL190" s="9">
        <f t="shared" si="550"/>
        <v>0</v>
      </c>
      <c r="BM190" s="9">
        <f t="shared" si="551"/>
        <v>0</v>
      </c>
      <c r="BN190" s="78" t="s">
        <v>54</v>
      </c>
      <c r="BO190" s="83" t="s">
        <v>54</v>
      </c>
      <c r="BP190" s="79" t="s">
        <v>54</v>
      </c>
      <c r="BQ190" s="79">
        <v>0</v>
      </c>
      <c r="BR190" s="79" t="s">
        <v>54</v>
      </c>
      <c r="BS190" s="79">
        <v>0</v>
      </c>
      <c r="BT190" s="79" t="s">
        <v>54</v>
      </c>
      <c r="BU190" s="83" t="s">
        <v>54</v>
      </c>
      <c r="BV190" s="61">
        <f t="shared" si="552"/>
        <v>0</v>
      </c>
      <c r="BW190" s="9">
        <f t="shared" si="553"/>
        <v>0</v>
      </c>
      <c r="BX190" s="9">
        <f t="shared" si="554"/>
        <v>0</v>
      </c>
      <c r="BY190" s="8">
        <v>0</v>
      </c>
      <c r="BZ190" s="9">
        <f t="shared" si="505"/>
        <v>0</v>
      </c>
      <c r="CA190" s="9">
        <f t="shared" si="506"/>
        <v>0</v>
      </c>
      <c r="CB190" s="8">
        <v>0</v>
      </c>
      <c r="CC190" s="9">
        <f t="shared" si="507"/>
        <v>0</v>
      </c>
      <c r="CD190" s="9">
        <f t="shared" si="508"/>
        <v>0</v>
      </c>
      <c r="CE190" s="10">
        <v>1</v>
      </c>
    </row>
    <row r="191" spans="1:83" s="10" customFormat="1" ht="58.5" customHeight="1">
      <c r="A191" s="10" t="s">
        <v>240</v>
      </c>
      <c r="B191" s="33"/>
      <c r="C191" s="129" t="s">
        <v>2233</v>
      </c>
      <c r="D191" s="20" t="s">
        <v>2193</v>
      </c>
      <c r="E191" s="95" t="s">
        <v>1664</v>
      </c>
      <c r="F191" s="20" t="s">
        <v>1670</v>
      </c>
      <c r="G191" s="96">
        <f t="shared" si="529"/>
        <v>8.39</v>
      </c>
      <c r="H191" s="110">
        <f>SUMIF(цены!A:A,C191,цены!B:B)</f>
        <v>12.9</v>
      </c>
      <c r="I191" s="113">
        <f>SUMIF(наличие!H:H,C191,наличие!D:D)</f>
        <v>0</v>
      </c>
      <c r="J191" s="32" t="s">
        <v>54</v>
      </c>
      <c r="K191" s="32" t="s">
        <v>54</v>
      </c>
      <c r="L191" s="32" t="s">
        <v>54</v>
      </c>
      <c r="M191" s="35">
        <v>18</v>
      </c>
      <c r="N191" s="32" t="s">
        <v>54</v>
      </c>
      <c r="O191" s="35">
        <v>18</v>
      </c>
      <c r="P191" s="32" t="s">
        <v>54</v>
      </c>
      <c r="Q191" s="32" t="s">
        <v>54</v>
      </c>
      <c r="R191" s="36">
        <f t="shared" ref="R191" si="555">SUM(J191:Q191)</f>
        <v>36</v>
      </c>
      <c r="S191" s="92">
        <f t="shared" ref="S191" si="556">G191*R191</f>
        <v>302.04000000000002</v>
      </c>
      <c r="T191" s="42">
        <f t="shared" ref="T191" si="557">1.5+ROUND(G191*0.3,2)/2</f>
        <v>2.76</v>
      </c>
      <c r="U191" s="24">
        <f t="shared" ref="U191" si="558">R191*T191</f>
        <v>99.359999999999985</v>
      </c>
      <c r="V191" s="25">
        <f t="shared" ref="V191" si="559">G191+T191</f>
        <v>11.15</v>
      </c>
      <c r="W191" s="70">
        <f t="shared" ref="W191" si="560">ROUND(V191*3.5,0)</f>
        <v>39</v>
      </c>
      <c r="X191" s="30">
        <f t="shared" ref="X191" si="561">ROUND(V191*3.4,1)</f>
        <v>37.9</v>
      </c>
      <c r="Y191" s="11">
        <f t="shared" ref="Y191" si="562">ROUND(W191*$Y$2,-1)</f>
        <v>3510</v>
      </c>
      <c r="Z191" s="6">
        <f t="shared" ref="Z191" si="563">(W191-V191)/V191</f>
        <v>2.4977578475336322</v>
      </c>
      <c r="AA191" s="26">
        <f t="shared" ref="AA191" si="564">ROUND(W191/1.82,1)</f>
        <v>21.4</v>
      </c>
      <c r="AB191" s="11" t="e">
        <f>ROUND(AA191*#REF!,-1)</f>
        <v>#REF!</v>
      </c>
      <c r="AC191" s="7">
        <f t="shared" ref="AC191" si="565">(AA191-V191)/V191</f>
        <v>0.9192825112107621</v>
      </c>
      <c r="AD191" s="27">
        <f t="shared" ref="AD191" si="566">ROUND(AA191*0.75,1)</f>
        <v>16.100000000000001</v>
      </c>
      <c r="AE191" s="11" t="e">
        <f>ROUND(AD191*#REF!,-1)</f>
        <v>#REF!</v>
      </c>
      <c r="AF191" s="19">
        <f t="shared" ref="AF191" si="567">(AD191-V191)/V191</f>
        <v>0.44394618834080724</v>
      </c>
      <c r="AG191" s="57"/>
      <c r="AH191" s="82" t="s">
        <v>54</v>
      </c>
      <c r="AI191" s="83" t="s">
        <v>54</v>
      </c>
      <c r="AJ191" s="83" t="s">
        <v>54</v>
      </c>
      <c r="AK191" s="83">
        <f t="shared" ref="AK191" si="568">M191-AU191-BF191-BQ191</f>
        <v>6</v>
      </c>
      <c r="AL191" s="83" t="s">
        <v>54</v>
      </c>
      <c r="AM191" s="83">
        <f t="shared" ref="AM191" si="569">O191-AW191-BH191-BS191</f>
        <v>6</v>
      </c>
      <c r="AN191" s="83" t="s">
        <v>54</v>
      </c>
      <c r="AO191" s="83" t="s">
        <v>54</v>
      </c>
      <c r="AP191" s="89">
        <f t="shared" ref="AP191" si="570">SUM(AH191:AO191)</f>
        <v>12</v>
      </c>
      <c r="AQ191" s="86">
        <f t="shared" ref="AQ191" si="571">AP191*G191</f>
        <v>100.68</v>
      </c>
      <c r="AR191" s="64" t="s">
        <v>54</v>
      </c>
      <c r="AS191" s="83" t="s">
        <v>54</v>
      </c>
      <c r="AT191" s="65" t="s">
        <v>54</v>
      </c>
      <c r="AU191" s="65">
        <v>6</v>
      </c>
      <c r="AV191" s="65" t="s">
        <v>54</v>
      </c>
      <c r="AW191" s="65">
        <v>6</v>
      </c>
      <c r="AX191" s="83" t="s">
        <v>54</v>
      </c>
      <c r="AY191" s="83" t="s">
        <v>54</v>
      </c>
      <c r="AZ191" s="61">
        <f t="shared" ref="AZ191" si="572">SUM(AR191:AY191)</f>
        <v>12</v>
      </c>
      <c r="BA191" s="9">
        <f t="shared" ref="BA191" si="573">AZ191*AA191*0.75*0.95</f>
        <v>182.96999999999997</v>
      </c>
      <c r="BB191" s="9">
        <f t="shared" ref="BB191" si="574">AZ191*G191</f>
        <v>100.68</v>
      </c>
      <c r="BC191" s="68" t="s">
        <v>54</v>
      </c>
      <c r="BD191" s="83" t="s">
        <v>54</v>
      </c>
      <c r="BE191" s="69" t="s">
        <v>54</v>
      </c>
      <c r="BF191" s="69">
        <v>2</v>
      </c>
      <c r="BG191" s="69" t="s">
        <v>54</v>
      </c>
      <c r="BH191" s="69">
        <v>2</v>
      </c>
      <c r="BI191" s="69" t="s">
        <v>54</v>
      </c>
      <c r="BJ191" s="83" t="s">
        <v>54</v>
      </c>
      <c r="BK191" s="61">
        <f t="shared" ref="BK191" si="575">SUM(BC191:BJ191)</f>
        <v>4</v>
      </c>
      <c r="BL191" s="9">
        <f t="shared" ref="BL191" si="576">BK191*W191*0.4227</f>
        <v>65.941200000000009</v>
      </c>
      <c r="BM191" s="9">
        <f t="shared" ref="BM191" si="577">BK191*G191</f>
        <v>33.56</v>
      </c>
      <c r="BN191" s="78" t="s">
        <v>54</v>
      </c>
      <c r="BO191" s="83" t="s">
        <v>54</v>
      </c>
      <c r="BP191" s="79" t="s">
        <v>54</v>
      </c>
      <c r="BQ191" s="79">
        <v>4</v>
      </c>
      <c r="BR191" s="79" t="s">
        <v>54</v>
      </c>
      <c r="BS191" s="79">
        <v>4</v>
      </c>
      <c r="BT191" s="79" t="s">
        <v>54</v>
      </c>
      <c r="BU191" s="83" t="s">
        <v>54</v>
      </c>
      <c r="BV191" s="61">
        <f t="shared" ref="BV191" si="578">SUM(BN191:BU191)</f>
        <v>8</v>
      </c>
      <c r="BW191" s="9">
        <f t="shared" ref="BW191" si="579">BV191*W191*0.62</f>
        <v>193.44</v>
      </c>
      <c r="BX191" s="9">
        <f t="shared" ref="BX191" si="580">BV191*G191</f>
        <v>67.12</v>
      </c>
      <c r="BY191" s="8">
        <v>0</v>
      </c>
      <c r="BZ191" s="9">
        <f t="shared" si="505"/>
        <v>0</v>
      </c>
      <c r="CA191" s="9">
        <f t="shared" si="506"/>
        <v>0</v>
      </c>
      <c r="CB191" s="8">
        <v>0</v>
      </c>
      <c r="CC191" s="9">
        <f t="shared" si="507"/>
        <v>0</v>
      </c>
      <c r="CD191" s="9">
        <f t="shared" si="508"/>
        <v>0</v>
      </c>
      <c r="CE191" s="10">
        <v>1</v>
      </c>
    </row>
    <row r="192" spans="1:83" s="10" customFormat="1" ht="58.5" customHeight="1">
      <c r="A192" s="10" t="s">
        <v>240</v>
      </c>
      <c r="B192" s="33"/>
      <c r="C192" s="129" t="s">
        <v>2233</v>
      </c>
      <c r="D192" s="20" t="s">
        <v>2200</v>
      </c>
      <c r="E192" s="95" t="s">
        <v>1664</v>
      </c>
      <c r="F192" s="20" t="s">
        <v>1670</v>
      </c>
      <c r="G192" s="96">
        <f t="shared" si="529"/>
        <v>8.39</v>
      </c>
      <c r="H192" s="110">
        <f>SUMIF(цены!A:A,C192,цены!B:B)</f>
        <v>12.9</v>
      </c>
      <c r="I192" s="113">
        <f>SUMIF(наличие!H:H,C192,наличие!D:D)</f>
        <v>0</v>
      </c>
      <c r="J192" s="32" t="s">
        <v>54</v>
      </c>
      <c r="K192" s="32" t="s">
        <v>54</v>
      </c>
      <c r="L192" s="32" t="s">
        <v>54</v>
      </c>
      <c r="M192" s="35">
        <v>0</v>
      </c>
      <c r="N192" s="32" t="s">
        <v>54</v>
      </c>
      <c r="O192" s="35">
        <v>0</v>
      </c>
      <c r="P192" s="32" t="s">
        <v>54</v>
      </c>
      <c r="Q192" s="32" t="s">
        <v>54</v>
      </c>
      <c r="R192" s="36">
        <f t="shared" si="530"/>
        <v>0</v>
      </c>
      <c r="S192" s="92">
        <f t="shared" si="531"/>
        <v>0</v>
      </c>
      <c r="T192" s="42">
        <f t="shared" si="470"/>
        <v>2.76</v>
      </c>
      <c r="U192" s="24">
        <f t="shared" si="532"/>
        <v>0</v>
      </c>
      <c r="V192" s="25">
        <f t="shared" si="533"/>
        <v>11.15</v>
      </c>
      <c r="W192" s="70">
        <f t="shared" si="534"/>
        <v>39</v>
      </c>
      <c r="X192" s="30">
        <f t="shared" si="535"/>
        <v>37.9</v>
      </c>
      <c r="Y192" s="11">
        <f t="shared" si="536"/>
        <v>3510</v>
      </c>
      <c r="Z192" s="6">
        <f t="shared" si="537"/>
        <v>2.4977578475336322</v>
      </c>
      <c r="AA192" s="26">
        <f t="shared" si="538"/>
        <v>21.4</v>
      </c>
      <c r="AB192" s="11" t="e">
        <f>ROUND(AA192*#REF!,-1)</f>
        <v>#REF!</v>
      </c>
      <c r="AC192" s="7">
        <f t="shared" si="539"/>
        <v>0.9192825112107621</v>
      </c>
      <c r="AD192" s="27">
        <f t="shared" si="540"/>
        <v>16.100000000000001</v>
      </c>
      <c r="AE192" s="11" t="e">
        <f>ROUND(AD192*#REF!,-1)</f>
        <v>#REF!</v>
      </c>
      <c r="AF192" s="19">
        <f t="shared" si="541"/>
        <v>0.44394618834080724</v>
      </c>
      <c r="AG192" s="57"/>
      <c r="AH192" s="82" t="s">
        <v>54</v>
      </c>
      <c r="AI192" s="83" t="s">
        <v>54</v>
      </c>
      <c r="AJ192" s="83" t="s">
        <v>54</v>
      </c>
      <c r="AK192" s="83">
        <f t="shared" si="542"/>
        <v>0</v>
      </c>
      <c r="AL192" s="83" t="s">
        <v>54</v>
      </c>
      <c r="AM192" s="83">
        <f t="shared" si="543"/>
        <v>0</v>
      </c>
      <c r="AN192" s="83" t="s">
        <v>54</v>
      </c>
      <c r="AO192" s="83" t="s">
        <v>54</v>
      </c>
      <c r="AP192" s="89">
        <f t="shared" si="544"/>
        <v>0</v>
      </c>
      <c r="AQ192" s="86">
        <f t="shared" si="545"/>
        <v>0</v>
      </c>
      <c r="AR192" s="64" t="s">
        <v>54</v>
      </c>
      <c r="AS192" s="83" t="s">
        <v>54</v>
      </c>
      <c r="AT192" s="65" t="s">
        <v>54</v>
      </c>
      <c r="AU192" s="65">
        <v>0</v>
      </c>
      <c r="AV192" s="65" t="s">
        <v>54</v>
      </c>
      <c r="AW192" s="65">
        <v>0</v>
      </c>
      <c r="AX192" s="83" t="s">
        <v>54</v>
      </c>
      <c r="AY192" s="83" t="s">
        <v>54</v>
      </c>
      <c r="AZ192" s="61">
        <f t="shared" si="546"/>
        <v>0</v>
      </c>
      <c r="BA192" s="9">
        <f t="shared" si="547"/>
        <v>0</v>
      </c>
      <c r="BB192" s="9">
        <f t="shared" si="548"/>
        <v>0</v>
      </c>
      <c r="BC192" s="68" t="s">
        <v>54</v>
      </c>
      <c r="BD192" s="83" t="s">
        <v>54</v>
      </c>
      <c r="BE192" s="69" t="s">
        <v>54</v>
      </c>
      <c r="BF192" s="69">
        <v>0</v>
      </c>
      <c r="BG192" s="69" t="s">
        <v>54</v>
      </c>
      <c r="BH192" s="69">
        <v>0</v>
      </c>
      <c r="BI192" s="69" t="s">
        <v>54</v>
      </c>
      <c r="BJ192" s="83" t="s">
        <v>54</v>
      </c>
      <c r="BK192" s="61">
        <f t="shared" si="549"/>
        <v>0</v>
      </c>
      <c r="BL192" s="9">
        <f t="shared" si="550"/>
        <v>0</v>
      </c>
      <c r="BM192" s="9">
        <f t="shared" si="551"/>
        <v>0</v>
      </c>
      <c r="BN192" s="78" t="s">
        <v>54</v>
      </c>
      <c r="BO192" s="83" t="s">
        <v>54</v>
      </c>
      <c r="BP192" s="79" t="s">
        <v>54</v>
      </c>
      <c r="BQ192" s="79">
        <v>0</v>
      </c>
      <c r="BR192" s="79" t="s">
        <v>54</v>
      </c>
      <c r="BS192" s="79">
        <v>0</v>
      </c>
      <c r="BT192" s="79" t="s">
        <v>54</v>
      </c>
      <c r="BU192" s="83" t="s">
        <v>54</v>
      </c>
      <c r="BV192" s="61">
        <f t="shared" si="552"/>
        <v>0</v>
      </c>
      <c r="BW192" s="9">
        <f t="shared" si="553"/>
        <v>0</v>
      </c>
      <c r="BX192" s="9">
        <f t="shared" si="554"/>
        <v>0</v>
      </c>
      <c r="BY192" s="8">
        <v>0</v>
      </c>
      <c r="BZ192" s="9">
        <f t="shared" si="505"/>
        <v>0</v>
      </c>
      <c r="CA192" s="9">
        <f t="shared" si="506"/>
        <v>0</v>
      </c>
      <c r="CB192" s="8">
        <v>0</v>
      </c>
      <c r="CC192" s="9">
        <f t="shared" si="507"/>
        <v>0</v>
      </c>
      <c r="CD192" s="9">
        <f t="shared" si="508"/>
        <v>0</v>
      </c>
      <c r="CE192" s="10">
        <v>1</v>
      </c>
    </row>
    <row r="193" spans="1:83" s="10" customFormat="1" ht="58.5" customHeight="1">
      <c r="A193" s="10" t="s">
        <v>240</v>
      </c>
      <c r="B193" s="94"/>
      <c r="C193" s="129" t="s">
        <v>1692</v>
      </c>
      <c r="D193" s="20" t="s">
        <v>2198</v>
      </c>
      <c r="E193" s="95" t="s">
        <v>1673</v>
      </c>
      <c r="F193" s="20" t="s">
        <v>1670</v>
      </c>
      <c r="G193" s="96">
        <f t="shared" si="529"/>
        <v>9.69</v>
      </c>
      <c r="H193" s="97">
        <f>SUMIF(цены!A:A,C193,цены!B:B)</f>
        <v>14.9</v>
      </c>
      <c r="I193" s="113">
        <f>SUMIF(наличие!H:H,C193,наличие!D:D)</f>
        <v>0</v>
      </c>
      <c r="J193" s="32" t="s">
        <v>54</v>
      </c>
      <c r="K193" s="32" t="s">
        <v>54</v>
      </c>
      <c r="L193" s="32" t="s">
        <v>54</v>
      </c>
      <c r="M193" s="35">
        <v>0</v>
      </c>
      <c r="N193" s="32" t="s">
        <v>54</v>
      </c>
      <c r="O193" s="35">
        <v>0</v>
      </c>
      <c r="P193" s="32" t="s">
        <v>54</v>
      </c>
      <c r="Q193" s="32" t="s">
        <v>54</v>
      </c>
      <c r="R193" s="36">
        <f t="shared" si="530"/>
        <v>0</v>
      </c>
      <c r="S193" s="92">
        <f t="shared" si="531"/>
        <v>0</v>
      </c>
      <c r="T193" s="42">
        <f t="shared" si="470"/>
        <v>2.9550000000000001</v>
      </c>
      <c r="U193" s="24">
        <f t="shared" si="532"/>
        <v>0</v>
      </c>
      <c r="V193" s="25">
        <f t="shared" si="533"/>
        <v>12.645</v>
      </c>
      <c r="W193" s="70">
        <f t="shared" si="534"/>
        <v>44</v>
      </c>
      <c r="X193" s="30">
        <f t="shared" si="535"/>
        <v>43</v>
      </c>
      <c r="Y193" s="11">
        <f t="shared" si="536"/>
        <v>3960</v>
      </c>
      <c r="Z193" s="6">
        <f t="shared" si="537"/>
        <v>2.479636219849743</v>
      </c>
      <c r="AA193" s="26">
        <f t="shared" si="538"/>
        <v>24.2</v>
      </c>
      <c r="AB193" s="11" t="e">
        <f>ROUND(AA193*#REF!,-1)</f>
        <v>#REF!</v>
      </c>
      <c r="AC193" s="7">
        <f t="shared" si="539"/>
        <v>0.91379992091735862</v>
      </c>
      <c r="AD193" s="27">
        <f t="shared" si="540"/>
        <v>18.2</v>
      </c>
      <c r="AE193" s="11" t="e">
        <f>ROUND(AD193*#REF!,-1)</f>
        <v>#REF!</v>
      </c>
      <c r="AF193" s="19">
        <f t="shared" si="541"/>
        <v>0.43930407275603006</v>
      </c>
      <c r="AG193" s="57"/>
      <c r="AH193" s="82" t="s">
        <v>54</v>
      </c>
      <c r="AI193" s="83" t="s">
        <v>54</v>
      </c>
      <c r="AJ193" s="83" t="s">
        <v>54</v>
      </c>
      <c r="AK193" s="83">
        <f t="shared" si="542"/>
        <v>0</v>
      </c>
      <c r="AL193" s="83" t="s">
        <v>54</v>
      </c>
      <c r="AM193" s="83">
        <f t="shared" si="543"/>
        <v>0</v>
      </c>
      <c r="AN193" s="83" t="s">
        <v>54</v>
      </c>
      <c r="AO193" s="83" t="s">
        <v>54</v>
      </c>
      <c r="AP193" s="89">
        <f t="shared" si="544"/>
        <v>0</v>
      </c>
      <c r="AQ193" s="86">
        <f t="shared" si="545"/>
        <v>0</v>
      </c>
      <c r="AR193" s="64" t="s">
        <v>54</v>
      </c>
      <c r="AS193" s="83" t="s">
        <v>54</v>
      </c>
      <c r="AT193" s="65" t="s">
        <v>54</v>
      </c>
      <c r="AU193" s="65">
        <v>0</v>
      </c>
      <c r="AV193" s="65" t="s">
        <v>54</v>
      </c>
      <c r="AW193" s="65">
        <v>0</v>
      </c>
      <c r="AX193" s="83" t="s">
        <v>54</v>
      </c>
      <c r="AY193" s="83" t="s">
        <v>54</v>
      </c>
      <c r="AZ193" s="61">
        <f t="shared" si="546"/>
        <v>0</v>
      </c>
      <c r="BA193" s="9">
        <f t="shared" si="547"/>
        <v>0</v>
      </c>
      <c r="BB193" s="9">
        <f t="shared" si="548"/>
        <v>0</v>
      </c>
      <c r="BC193" s="68" t="s">
        <v>54</v>
      </c>
      <c r="BD193" s="83" t="s">
        <v>54</v>
      </c>
      <c r="BE193" s="69" t="s">
        <v>54</v>
      </c>
      <c r="BF193" s="69">
        <v>0</v>
      </c>
      <c r="BG193" s="69" t="s">
        <v>54</v>
      </c>
      <c r="BH193" s="69">
        <v>0</v>
      </c>
      <c r="BI193" s="69" t="s">
        <v>54</v>
      </c>
      <c r="BJ193" s="83" t="s">
        <v>54</v>
      </c>
      <c r="BK193" s="61">
        <f t="shared" si="549"/>
        <v>0</v>
      </c>
      <c r="BL193" s="9">
        <f t="shared" si="550"/>
        <v>0</v>
      </c>
      <c r="BM193" s="9">
        <f t="shared" si="551"/>
        <v>0</v>
      </c>
      <c r="BN193" s="78" t="s">
        <v>54</v>
      </c>
      <c r="BO193" s="83" t="s">
        <v>54</v>
      </c>
      <c r="BP193" s="79" t="s">
        <v>54</v>
      </c>
      <c r="BQ193" s="79">
        <v>0</v>
      </c>
      <c r="BR193" s="79" t="s">
        <v>54</v>
      </c>
      <c r="BS193" s="79">
        <v>0</v>
      </c>
      <c r="BT193" s="79" t="s">
        <v>54</v>
      </c>
      <c r="BU193" s="83" t="s">
        <v>54</v>
      </c>
      <c r="BV193" s="61">
        <f t="shared" si="552"/>
        <v>0</v>
      </c>
      <c r="BW193" s="9">
        <f t="shared" si="553"/>
        <v>0</v>
      </c>
      <c r="BX193" s="9">
        <f t="shared" si="554"/>
        <v>0</v>
      </c>
      <c r="BY193" s="8">
        <v>0</v>
      </c>
      <c r="BZ193" s="9">
        <f t="shared" si="505"/>
        <v>0</v>
      </c>
      <c r="CA193" s="9">
        <f t="shared" si="506"/>
        <v>0</v>
      </c>
      <c r="CB193" s="8">
        <v>0</v>
      </c>
      <c r="CC193" s="9">
        <f t="shared" si="507"/>
        <v>0</v>
      </c>
      <c r="CD193" s="9">
        <f t="shared" si="508"/>
        <v>0</v>
      </c>
      <c r="CE193" s="10">
        <v>1</v>
      </c>
    </row>
    <row r="194" spans="1:83" s="10" customFormat="1" ht="58.5" customHeight="1">
      <c r="A194" s="10" t="s">
        <v>240</v>
      </c>
      <c r="B194" s="94"/>
      <c r="C194" s="129" t="s">
        <v>1692</v>
      </c>
      <c r="D194" s="20" t="s">
        <v>2189</v>
      </c>
      <c r="E194" s="95" t="s">
        <v>1673</v>
      </c>
      <c r="F194" s="20" t="s">
        <v>1670</v>
      </c>
      <c r="G194" s="96">
        <f t="shared" si="529"/>
        <v>9.69</v>
      </c>
      <c r="H194" s="97">
        <f>SUMIF(цены!A:A,C194,цены!B:B)</f>
        <v>14.9</v>
      </c>
      <c r="I194" s="113">
        <f>SUMIF(наличие!H:H,C194,наличие!D:D)</f>
        <v>0</v>
      </c>
      <c r="J194" s="32" t="s">
        <v>54</v>
      </c>
      <c r="K194" s="32" t="s">
        <v>54</v>
      </c>
      <c r="L194" s="32" t="s">
        <v>54</v>
      </c>
      <c r="M194" s="35">
        <v>0</v>
      </c>
      <c r="N194" s="32" t="s">
        <v>54</v>
      </c>
      <c r="O194" s="35">
        <v>0</v>
      </c>
      <c r="P194" s="32" t="s">
        <v>54</v>
      </c>
      <c r="Q194" s="32" t="s">
        <v>54</v>
      </c>
      <c r="R194" s="36">
        <f t="shared" si="530"/>
        <v>0</v>
      </c>
      <c r="S194" s="92">
        <f t="shared" si="531"/>
        <v>0</v>
      </c>
      <c r="T194" s="42">
        <f t="shared" si="470"/>
        <v>2.9550000000000001</v>
      </c>
      <c r="U194" s="24">
        <f t="shared" si="532"/>
        <v>0</v>
      </c>
      <c r="V194" s="25">
        <f t="shared" si="533"/>
        <v>12.645</v>
      </c>
      <c r="W194" s="70">
        <f t="shared" si="534"/>
        <v>44</v>
      </c>
      <c r="X194" s="30">
        <f t="shared" si="535"/>
        <v>43</v>
      </c>
      <c r="Y194" s="11">
        <f t="shared" si="536"/>
        <v>3960</v>
      </c>
      <c r="Z194" s="6">
        <f t="shared" si="537"/>
        <v>2.479636219849743</v>
      </c>
      <c r="AA194" s="26">
        <f t="shared" si="538"/>
        <v>24.2</v>
      </c>
      <c r="AB194" s="11" t="e">
        <f>ROUND(AA194*#REF!,-1)</f>
        <v>#REF!</v>
      </c>
      <c r="AC194" s="7">
        <f t="shared" si="539"/>
        <v>0.91379992091735862</v>
      </c>
      <c r="AD194" s="27">
        <f t="shared" si="540"/>
        <v>18.2</v>
      </c>
      <c r="AE194" s="11" t="e">
        <f>ROUND(AD194*#REF!,-1)</f>
        <v>#REF!</v>
      </c>
      <c r="AF194" s="19">
        <f t="shared" si="541"/>
        <v>0.43930407275603006</v>
      </c>
      <c r="AG194" s="57"/>
      <c r="AH194" s="82" t="s">
        <v>54</v>
      </c>
      <c r="AI194" s="83" t="s">
        <v>54</v>
      </c>
      <c r="AJ194" s="83" t="s">
        <v>54</v>
      </c>
      <c r="AK194" s="83">
        <f t="shared" si="542"/>
        <v>0</v>
      </c>
      <c r="AL194" s="83" t="s">
        <v>54</v>
      </c>
      <c r="AM194" s="83">
        <f t="shared" si="543"/>
        <v>0</v>
      </c>
      <c r="AN194" s="83" t="s">
        <v>54</v>
      </c>
      <c r="AO194" s="83" t="s">
        <v>54</v>
      </c>
      <c r="AP194" s="89">
        <f t="shared" si="544"/>
        <v>0</v>
      </c>
      <c r="AQ194" s="86">
        <f t="shared" si="545"/>
        <v>0</v>
      </c>
      <c r="AR194" s="64" t="s">
        <v>54</v>
      </c>
      <c r="AS194" s="83" t="s">
        <v>54</v>
      </c>
      <c r="AT194" s="65" t="s">
        <v>54</v>
      </c>
      <c r="AU194" s="65">
        <v>0</v>
      </c>
      <c r="AV194" s="65" t="s">
        <v>54</v>
      </c>
      <c r="AW194" s="65">
        <v>0</v>
      </c>
      <c r="AX194" s="83" t="s">
        <v>54</v>
      </c>
      <c r="AY194" s="83" t="s">
        <v>54</v>
      </c>
      <c r="AZ194" s="61">
        <f t="shared" si="546"/>
        <v>0</v>
      </c>
      <c r="BA194" s="9">
        <f t="shared" si="547"/>
        <v>0</v>
      </c>
      <c r="BB194" s="9">
        <f t="shared" si="548"/>
        <v>0</v>
      </c>
      <c r="BC194" s="68" t="s">
        <v>54</v>
      </c>
      <c r="BD194" s="83" t="s">
        <v>54</v>
      </c>
      <c r="BE194" s="69" t="s">
        <v>54</v>
      </c>
      <c r="BF194" s="69">
        <v>0</v>
      </c>
      <c r="BG194" s="69" t="s">
        <v>54</v>
      </c>
      <c r="BH194" s="69">
        <v>0</v>
      </c>
      <c r="BI194" s="69" t="s">
        <v>54</v>
      </c>
      <c r="BJ194" s="83" t="s">
        <v>54</v>
      </c>
      <c r="BK194" s="61">
        <f t="shared" si="549"/>
        <v>0</v>
      </c>
      <c r="BL194" s="9">
        <f t="shared" si="550"/>
        <v>0</v>
      </c>
      <c r="BM194" s="9">
        <f t="shared" si="551"/>
        <v>0</v>
      </c>
      <c r="BN194" s="78" t="s">
        <v>54</v>
      </c>
      <c r="BO194" s="83" t="s">
        <v>54</v>
      </c>
      <c r="BP194" s="79" t="s">
        <v>54</v>
      </c>
      <c r="BQ194" s="79">
        <v>0</v>
      </c>
      <c r="BR194" s="79" t="s">
        <v>54</v>
      </c>
      <c r="BS194" s="79">
        <v>0</v>
      </c>
      <c r="BT194" s="79" t="s">
        <v>54</v>
      </c>
      <c r="BU194" s="83" t="s">
        <v>54</v>
      </c>
      <c r="BV194" s="61">
        <f t="shared" si="552"/>
        <v>0</v>
      </c>
      <c r="BW194" s="9">
        <f t="shared" si="553"/>
        <v>0</v>
      </c>
      <c r="BX194" s="9">
        <f t="shared" si="554"/>
        <v>0</v>
      </c>
      <c r="BY194" s="8">
        <v>0</v>
      </c>
      <c r="BZ194" s="9">
        <f t="shared" si="505"/>
        <v>0</v>
      </c>
      <c r="CA194" s="9">
        <f t="shared" si="506"/>
        <v>0</v>
      </c>
      <c r="CB194" s="8">
        <v>0</v>
      </c>
      <c r="CC194" s="9">
        <f t="shared" si="507"/>
        <v>0</v>
      </c>
      <c r="CD194" s="9">
        <f t="shared" si="508"/>
        <v>0</v>
      </c>
      <c r="CE194" s="10">
        <v>1</v>
      </c>
    </row>
    <row r="195" spans="1:83" s="10" customFormat="1" ht="58.5" customHeight="1">
      <c r="A195" s="10" t="s">
        <v>240</v>
      </c>
      <c r="B195" s="33"/>
      <c r="C195" s="129" t="s">
        <v>1692</v>
      </c>
      <c r="D195" s="20" t="s">
        <v>2193</v>
      </c>
      <c r="E195" s="20" t="s">
        <v>1673</v>
      </c>
      <c r="F195" s="20" t="s">
        <v>1670</v>
      </c>
      <c r="G195" s="96">
        <f t="shared" si="529"/>
        <v>9.69</v>
      </c>
      <c r="H195" s="110">
        <f>SUMIF(цены!A:A,C195,цены!B:B)</f>
        <v>14.9</v>
      </c>
      <c r="I195" s="113">
        <f>SUMIF(наличие!H:H,C195,наличие!D:D)</f>
        <v>0</v>
      </c>
      <c r="J195" s="32" t="s">
        <v>54</v>
      </c>
      <c r="K195" s="32" t="s">
        <v>54</v>
      </c>
      <c r="L195" s="32" t="s">
        <v>54</v>
      </c>
      <c r="M195" s="35">
        <v>0</v>
      </c>
      <c r="N195" s="32" t="s">
        <v>54</v>
      </c>
      <c r="O195" s="35">
        <v>0</v>
      </c>
      <c r="P195" s="32" t="s">
        <v>54</v>
      </c>
      <c r="Q195" s="32" t="s">
        <v>54</v>
      </c>
      <c r="R195" s="36">
        <f t="shared" si="530"/>
        <v>0</v>
      </c>
      <c r="S195" s="92">
        <f t="shared" si="531"/>
        <v>0</v>
      </c>
      <c r="T195" s="42">
        <f t="shared" si="470"/>
        <v>2.9550000000000001</v>
      </c>
      <c r="U195" s="24">
        <f t="shared" si="532"/>
        <v>0</v>
      </c>
      <c r="V195" s="25">
        <f t="shared" si="533"/>
        <v>12.645</v>
      </c>
      <c r="W195" s="70">
        <f t="shared" si="534"/>
        <v>44</v>
      </c>
      <c r="X195" s="30">
        <f t="shared" si="535"/>
        <v>43</v>
      </c>
      <c r="Y195" s="11">
        <f t="shared" si="536"/>
        <v>3960</v>
      </c>
      <c r="Z195" s="6">
        <f t="shared" si="537"/>
        <v>2.479636219849743</v>
      </c>
      <c r="AA195" s="26">
        <f t="shared" si="538"/>
        <v>24.2</v>
      </c>
      <c r="AB195" s="11" t="e">
        <f>ROUND(AA195*#REF!,-1)</f>
        <v>#REF!</v>
      </c>
      <c r="AC195" s="7">
        <f t="shared" si="539"/>
        <v>0.91379992091735862</v>
      </c>
      <c r="AD195" s="27">
        <f t="shared" si="540"/>
        <v>18.2</v>
      </c>
      <c r="AE195" s="11" t="e">
        <f>ROUND(AD195*#REF!,-1)</f>
        <v>#REF!</v>
      </c>
      <c r="AF195" s="19">
        <f t="shared" si="541"/>
        <v>0.43930407275603006</v>
      </c>
      <c r="AG195" s="57"/>
      <c r="AH195" s="82" t="s">
        <v>54</v>
      </c>
      <c r="AI195" s="83" t="s">
        <v>54</v>
      </c>
      <c r="AJ195" s="83" t="s">
        <v>54</v>
      </c>
      <c r="AK195" s="83">
        <f t="shared" si="542"/>
        <v>0</v>
      </c>
      <c r="AL195" s="83" t="s">
        <v>54</v>
      </c>
      <c r="AM195" s="83">
        <f t="shared" si="543"/>
        <v>0</v>
      </c>
      <c r="AN195" s="83" t="s">
        <v>54</v>
      </c>
      <c r="AO195" s="83" t="s">
        <v>54</v>
      </c>
      <c r="AP195" s="89">
        <f t="shared" si="544"/>
        <v>0</v>
      </c>
      <c r="AQ195" s="86">
        <f t="shared" si="545"/>
        <v>0</v>
      </c>
      <c r="AR195" s="64" t="s">
        <v>54</v>
      </c>
      <c r="AS195" s="83" t="s">
        <v>54</v>
      </c>
      <c r="AT195" s="65" t="s">
        <v>54</v>
      </c>
      <c r="AU195" s="65">
        <v>0</v>
      </c>
      <c r="AV195" s="65" t="s">
        <v>54</v>
      </c>
      <c r="AW195" s="65">
        <v>0</v>
      </c>
      <c r="AX195" s="83" t="s">
        <v>54</v>
      </c>
      <c r="AY195" s="83" t="s">
        <v>54</v>
      </c>
      <c r="AZ195" s="61">
        <f t="shared" si="546"/>
        <v>0</v>
      </c>
      <c r="BA195" s="9">
        <f t="shared" si="547"/>
        <v>0</v>
      </c>
      <c r="BB195" s="9">
        <f t="shared" si="548"/>
        <v>0</v>
      </c>
      <c r="BC195" s="68" t="s">
        <v>54</v>
      </c>
      <c r="BD195" s="83" t="s">
        <v>54</v>
      </c>
      <c r="BE195" s="69" t="s">
        <v>54</v>
      </c>
      <c r="BF195" s="69">
        <v>0</v>
      </c>
      <c r="BG195" s="69" t="s">
        <v>54</v>
      </c>
      <c r="BH195" s="69">
        <v>0</v>
      </c>
      <c r="BI195" s="69" t="s">
        <v>54</v>
      </c>
      <c r="BJ195" s="83" t="s">
        <v>54</v>
      </c>
      <c r="BK195" s="61">
        <f t="shared" si="549"/>
        <v>0</v>
      </c>
      <c r="BL195" s="9">
        <f t="shared" si="550"/>
        <v>0</v>
      </c>
      <c r="BM195" s="9">
        <f t="shared" si="551"/>
        <v>0</v>
      </c>
      <c r="BN195" s="78" t="s">
        <v>54</v>
      </c>
      <c r="BO195" s="83" t="s">
        <v>54</v>
      </c>
      <c r="BP195" s="79" t="s">
        <v>54</v>
      </c>
      <c r="BQ195" s="79">
        <v>0</v>
      </c>
      <c r="BR195" s="79" t="s">
        <v>54</v>
      </c>
      <c r="BS195" s="79">
        <v>0</v>
      </c>
      <c r="BT195" s="79" t="s">
        <v>54</v>
      </c>
      <c r="BU195" s="83" t="s">
        <v>54</v>
      </c>
      <c r="BV195" s="61">
        <f t="shared" si="552"/>
        <v>0</v>
      </c>
      <c r="BW195" s="9">
        <f t="shared" si="553"/>
        <v>0</v>
      </c>
      <c r="BX195" s="9">
        <f t="shared" si="554"/>
        <v>0</v>
      </c>
      <c r="BY195" s="8">
        <v>0</v>
      </c>
      <c r="BZ195" s="9">
        <f t="shared" si="505"/>
        <v>0</v>
      </c>
      <c r="CA195" s="9">
        <f t="shared" si="506"/>
        <v>0</v>
      </c>
      <c r="CB195" s="8">
        <v>0</v>
      </c>
      <c r="CC195" s="9">
        <f t="shared" si="507"/>
        <v>0</v>
      </c>
      <c r="CD195" s="9">
        <f t="shared" si="508"/>
        <v>0</v>
      </c>
      <c r="CE195" s="10">
        <v>1</v>
      </c>
    </row>
    <row r="196" spans="1:83" s="10" customFormat="1" ht="58.5" customHeight="1">
      <c r="A196" s="10" t="s">
        <v>240</v>
      </c>
      <c r="B196" s="94"/>
      <c r="C196" s="129" t="s">
        <v>1735</v>
      </c>
      <c r="D196" s="20" t="s">
        <v>2197</v>
      </c>
      <c r="E196" s="95" t="s">
        <v>1690</v>
      </c>
      <c r="F196" s="20" t="s">
        <v>1670</v>
      </c>
      <c r="G196" s="96">
        <f t="shared" si="529"/>
        <v>10.99</v>
      </c>
      <c r="H196" s="97">
        <f>SUMIF(цены!A:A,C196,цены!B:B)</f>
        <v>16.899999999999999</v>
      </c>
      <c r="I196" s="113">
        <f>SUMIF(наличие!H:H,C196,наличие!D:D)</f>
        <v>0</v>
      </c>
      <c r="J196" s="32" t="s">
        <v>54</v>
      </c>
      <c r="K196" s="35">
        <v>0</v>
      </c>
      <c r="L196" s="32" t="s">
        <v>54</v>
      </c>
      <c r="M196" s="35">
        <v>0</v>
      </c>
      <c r="N196" s="32" t="s">
        <v>54</v>
      </c>
      <c r="O196" s="35">
        <v>0</v>
      </c>
      <c r="P196" s="32" t="s">
        <v>54</v>
      </c>
      <c r="Q196" s="35">
        <v>0</v>
      </c>
      <c r="R196" s="36">
        <f t="shared" si="530"/>
        <v>0</v>
      </c>
      <c r="S196" s="92">
        <f t="shared" si="531"/>
        <v>0</v>
      </c>
      <c r="T196" s="42">
        <f t="shared" ref="T196:T259" si="581">1.5+ROUND(G196*0.3,2)/2</f>
        <v>3.15</v>
      </c>
      <c r="U196" s="24">
        <f t="shared" si="532"/>
        <v>0</v>
      </c>
      <c r="V196" s="25">
        <f t="shared" si="533"/>
        <v>14.14</v>
      </c>
      <c r="W196" s="70">
        <f t="shared" si="534"/>
        <v>49</v>
      </c>
      <c r="X196" s="43">
        <f>ROUND(V196*4.1,1)</f>
        <v>58</v>
      </c>
      <c r="Y196" s="11">
        <f t="shared" si="536"/>
        <v>4410</v>
      </c>
      <c r="Z196" s="6">
        <f t="shared" si="537"/>
        <v>2.4653465346534653</v>
      </c>
      <c r="AA196" s="26">
        <f t="shared" si="538"/>
        <v>26.9</v>
      </c>
      <c r="AB196" s="11" t="e">
        <f>ROUND(AA196*#REF!,-1)</f>
        <v>#REF!</v>
      </c>
      <c r="AC196" s="7">
        <f t="shared" si="539"/>
        <v>0.90240452616690225</v>
      </c>
      <c r="AD196" s="27">
        <f t="shared" si="540"/>
        <v>20.2</v>
      </c>
      <c r="AE196" s="11" t="e">
        <f>ROUND(AD196*#REF!,-1)</f>
        <v>#REF!</v>
      </c>
      <c r="AF196" s="19">
        <f t="shared" si="541"/>
        <v>0.42857142857142844</v>
      </c>
      <c r="AG196" s="57"/>
      <c r="AH196" s="82" t="s">
        <v>54</v>
      </c>
      <c r="AI196" s="83">
        <f>K196-AS196-BD196-BO196</f>
        <v>0</v>
      </c>
      <c r="AJ196" s="83" t="s">
        <v>54</v>
      </c>
      <c r="AK196" s="83">
        <f t="shared" si="542"/>
        <v>0</v>
      </c>
      <c r="AL196" s="83" t="s">
        <v>54</v>
      </c>
      <c r="AM196" s="83">
        <f t="shared" si="543"/>
        <v>0</v>
      </c>
      <c r="AN196" s="83" t="s">
        <v>54</v>
      </c>
      <c r="AO196" s="83">
        <f>Q196-AY196-BJ196-BU196</f>
        <v>0</v>
      </c>
      <c r="AP196" s="89">
        <f t="shared" si="544"/>
        <v>0</v>
      </c>
      <c r="AQ196" s="86">
        <f t="shared" si="545"/>
        <v>0</v>
      </c>
      <c r="AR196" s="64" t="s">
        <v>54</v>
      </c>
      <c r="AS196" s="65">
        <v>0</v>
      </c>
      <c r="AT196" s="65" t="s">
        <v>54</v>
      </c>
      <c r="AU196" s="65">
        <v>0</v>
      </c>
      <c r="AV196" s="65" t="s">
        <v>54</v>
      </c>
      <c r="AW196" s="65">
        <v>0</v>
      </c>
      <c r="AX196" s="65" t="s">
        <v>54</v>
      </c>
      <c r="AY196" s="65">
        <v>0</v>
      </c>
      <c r="AZ196" s="61">
        <f t="shared" si="546"/>
        <v>0</v>
      </c>
      <c r="BA196" s="9">
        <f t="shared" si="547"/>
        <v>0</v>
      </c>
      <c r="BB196" s="9">
        <f t="shared" si="548"/>
        <v>0</v>
      </c>
      <c r="BC196" s="68" t="s">
        <v>54</v>
      </c>
      <c r="BD196" s="69">
        <v>0</v>
      </c>
      <c r="BE196" s="69" t="s">
        <v>54</v>
      </c>
      <c r="BF196" s="69">
        <v>0</v>
      </c>
      <c r="BG196" s="69" t="s">
        <v>54</v>
      </c>
      <c r="BH196" s="69">
        <v>0</v>
      </c>
      <c r="BI196" s="69" t="s">
        <v>54</v>
      </c>
      <c r="BJ196" s="69">
        <v>0</v>
      </c>
      <c r="BK196" s="61">
        <f t="shared" si="549"/>
        <v>0</v>
      </c>
      <c r="BL196" s="9">
        <f t="shared" si="550"/>
        <v>0</v>
      </c>
      <c r="BM196" s="9">
        <f t="shared" si="551"/>
        <v>0</v>
      </c>
      <c r="BN196" s="78" t="s">
        <v>54</v>
      </c>
      <c r="BO196" s="79">
        <v>0</v>
      </c>
      <c r="BP196" s="79" t="s">
        <v>54</v>
      </c>
      <c r="BQ196" s="79">
        <v>0</v>
      </c>
      <c r="BR196" s="79" t="s">
        <v>54</v>
      </c>
      <c r="BS196" s="79">
        <v>0</v>
      </c>
      <c r="BT196" s="79" t="s">
        <v>54</v>
      </c>
      <c r="BU196" s="79">
        <v>0</v>
      </c>
      <c r="BV196" s="61">
        <f t="shared" si="552"/>
        <v>0</v>
      </c>
      <c r="BW196" s="9">
        <f t="shared" si="553"/>
        <v>0</v>
      </c>
      <c r="BX196" s="9">
        <f t="shared" si="554"/>
        <v>0</v>
      </c>
      <c r="BY196" s="8">
        <v>0</v>
      </c>
      <c r="BZ196" s="9">
        <f t="shared" ref="BZ196:BZ202" si="582">BY196*AA196*0.9*0.95</f>
        <v>0</v>
      </c>
      <c r="CA196" s="9">
        <f t="shared" ref="CA196:CA202" si="583">BY196*G196</f>
        <v>0</v>
      </c>
      <c r="CB196" s="8">
        <v>0</v>
      </c>
      <c r="CC196" s="9">
        <f t="shared" ref="CC196:CC202" si="584">CB196*AA196*0.9*0.9</f>
        <v>0</v>
      </c>
      <c r="CD196" s="9">
        <f t="shared" ref="CD196:CD202" si="585">CB196*G196</f>
        <v>0</v>
      </c>
      <c r="CE196" s="10">
        <v>1</v>
      </c>
    </row>
    <row r="197" spans="1:83" s="10" customFormat="1" ht="58.5" customHeight="1">
      <c r="A197" s="10" t="s">
        <v>240</v>
      </c>
      <c r="B197" s="94"/>
      <c r="C197" s="129" t="s">
        <v>1735</v>
      </c>
      <c r="D197" s="20" t="s">
        <v>2234</v>
      </c>
      <c r="E197" s="95" t="s">
        <v>1690</v>
      </c>
      <c r="F197" s="20" t="s">
        <v>1670</v>
      </c>
      <c r="G197" s="96">
        <f t="shared" si="529"/>
        <v>10.99</v>
      </c>
      <c r="H197" s="97">
        <f>SUMIF(цены!A:A,C197,цены!B:B)</f>
        <v>16.899999999999999</v>
      </c>
      <c r="I197" s="113">
        <f>SUMIF(наличие!H:H,C197,наличие!D:D)</f>
        <v>0</v>
      </c>
      <c r="J197" s="32" t="s">
        <v>54</v>
      </c>
      <c r="K197" s="35">
        <v>0</v>
      </c>
      <c r="L197" s="32" t="s">
        <v>54</v>
      </c>
      <c r="M197" s="35">
        <v>0</v>
      </c>
      <c r="N197" s="32" t="s">
        <v>54</v>
      </c>
      <c r="O197" s="35">
        <v>0</v>
      </c>
      <c r="P197" s="32" t="s">
        <v>54</v>
      </c>
      <c r="Q197" s="35">
        <v>0</v>
      </c>
      <c r="R197" s="36">
        <f t="shared" si="530"/>
        <v>0</v>
      </c>
      <c r="S197" s="92">
        <f t="shared" si="531"/>
        <v>0</v>
      </c>
      <c r="T197" s="42">
        <f t="shared" si="581"/>
        <v>3.15</v>
      </c>
      <c r="U197" s="24">
        <f t="shared" si="532"/>
        <v>0</v>
      </c>
      <c r="V197" s="25">
        <f t="shared" si="533"/>
        <v>14.14</v>
      </c>
      <c r="W197" s="70">
        <f t="shared" si="534"/>
        <v>49</v>
      </c>
      <c r="X197" s="43">
        <f>ROUND(V197*4.1,1)</f>
        <v>58</v>
      </c>
      <c r="Y197" s="11">
        <f t="shared" si="536"/>
        <v>4410</v>
      </c>
      <c r="Z197" s="6">
        <f t="shared" si="537"/>
        <v>2.4653465346534653</v>
      </c>
      <c r="AA197" s="26">
        <f t="shared" si="538"/>
        <v>26.9</v>
      </c>
      <c r="AB197" s="11" t="e">
        <f>ROUND(AA197*#REF!,-1)</f>
        <v>#REF!</v>
      </c>
      <c r="AC197" s="7">
        <f t="shared" si="539"/>
        <v>0.90240452616690225</v>
      </c>
      <c r="AD197" s="27">
        <f t="shared" si="540"/>
        <v>20.2</v>
      </c>
      <c r="AE197" s="11" t="e">
        <f>ROUND(AD197*#REF!,-1)</f>
        <v>#REF!</v>
      </c>
      <c r="AF197" s="19">
        <f t="shared" si="541"/>
        <v>0.42857142857142844</v>
      </c>
      <c r="AG197" s="57"/>
      <c r="AH197" s="82" t="s">
        <v>54</v>
      </c>
      <c r="AI197" s="83">
        <f>K197-AS197-BD197-BO197</f>
        <v>0</v>
      </c>
      <c r="AJ197" s="83" t="s">
        <v>54</v>
      </c>
      <c r="AK197" s="83">
        <f t="shared" si="542"/>
        <v>0</v>
      </c>
      <c r="AL197" s="83" t="s">
        <v>54</v>
      </c>
      <c r="AM197" s="83">
        <f t="shared" si="543"/>
        <v>0</v>
      </c>
      <c r="AN197" s="83" t="s">
        <v>54</v>
      </c>
      <c r="AO197" s="83">
        <f>Q197-AY197-BJ197-BU197</f>
        <v>0</v>
      </c>
      <c r="AP197" s="89">
        <f t="shared" si="544"/>
        <v>0</v>
      </c>
      <c r="AQ197" s="86">
        <f t="shared" si="545"/>
        <v>0</v>
      </c>
      <c r="AR197" s="64" t="s">
        <v>54</v>
      </c>
      <c r="AS197" s="65">
        <v>0</v>
      </c>
      <c r="AT197" s="65" t="s">
        <v>54</v>
      </c>
      <c r="AU197" s="65">
        <v>0</v>
      </c>
      <c r="AV197" s="65" t="s">
        <v>54</v>
      </c>
      <c r="AW197" s="65">
        <v>0</v>
      </c>
      <c r="AX197" s="65" t="s">
        <v>54</v>
      </c>
      <c r="AY197" s="65">
        <v>0</v>
      </c>
      <c r="AZ197" s="61">
        <f t="shared" si="546"/>
        <v>0</v>
      </c>
      <c r="BA197" s="9">
        <f t="shared" si="547"/>
        <v>0</v>
      </c>
      <c r="BB197" s="9">
        <f t="shared" si="548"/>
        <v>0</v>
      </c>
      <c r="BC197" s="68" t="s">
        <v>54</v>
      </c>
      <c r="BD197" s="69">
        <v>0</v>
      </c>
      <c r="BE197" s="69" t="s">
        <v>54</v>
      </c>
      <c r="BF197" s="69">
        <v>0</v>
      </c>
      <c r="BG197" s="69" t="s">
        <v>54</v>
      </c>
      <c r="BH197" s="69">
        <v>0</v>
      </c>
      <c r="BI197" s="69" t="s">
        <v>54</v>
      </c>
      <c r="BJ197" s="69">
        <v>0</v>
      </c>
      <c r="BK197" s="61">
        <f t="shared" si="549"/>
        <v>0</v>
      </c>
      <c r="BL197" s="9">
        <f t="shared" si="550"/>
        <v>0</v>
      </c>
      <c r="BM197" s="9">
        <f t="shared" si="551"/>
        <v>0</v>
      </c>
      <c r="BN197" s="78" t="s">
        <v>54</v>
      </c>
      <c r="BO197" s="79">
        <v>0</v>
      </c>
      <c r="BP197" s="79" t="s">
        <v>54</v>
      </c>
      <c r="BQ197" s="79">
        <v>0</v>
      </c>
      <c r="BR197" s="79" t="s">
        <v>54</v>
      </c>
      <c r="BS197" s="79">
        <v>0</v>
      </c>
      <c r="BT197" s="79" t="s">
        <v>54</v>
      </c>
      <c r="BU197" s="79">
        <v>0</v>
      </c>
      <c r="BV197" s="61">
        <f t="shared" si="552"/>
        <v>0</v>
      </c>
      <c r="BW197" s="9">
        <f t="shared" si="553"/>
        <v>0</v>
      </c>
      <c r="BX197" s="9">
        <f t="shared" si="554"/>
        <v>0</v>
      </c>
      <c r="BY197" s="8">
        <v>0</v>
      </c>
      <c r="BZ197" s="9">
        <f t="shared" si="582"/>
        <v>0</v>
      </c>
      <c r="CA197" s="9">
        <f t="shared" si="583"/>
        <v>0</v>
      </c>
      <c r="CB197" s="8">
        <v>0</v>
      </c>
      <c r="CC197" s="9">
        <f t="shared" si="584"/>
        <v>0</v>
      </c>
      <c r="CD197" s="9">
        <f t="shared" si="585"/>
        <v>0</v>
      </c>
      <c r="CE197" s="10">
        <v>1</v>
      </c>
    </row>
    <row r="198" spans="1:83" s="10" customFormat="1" ht="58.5" customHeight="1">
      <c r="A198" s="10" t="s">
        <v>240</v>
      </c>
      <c r="B198" s="94"/>
      <c r="C198" s="129" t="s">
        <v>1708</v>
      </c>
      <c r="D198" s="20" t="s">
        <v>2193</v>
      </c>
      <c r="E198" s="95" t="s">
        <v>1673</v>
      </c>
      <c r="F198" s="20" t="s">
        <v>1670</v>
      </c>
      <c r="G198" s="96">
        <f t="shared" si="529"/>
        <v>9.69</v>
      </c>
      <c r="H198" s="97">
        <f>SUMIF(цены!A:A,C198,цены!B:B)</f>
        <v>14.9</v>
      </c>
      <c r="I198" s="113">
        <f>SUMIF(наличие!H:H,C198,наличие!D:D)</f>
        <v>0</v>
      </c>
      <c r="J198" s="32" t="s">
        <v>54</v>
      </c>
      <c r="K198" s="32" t="s">
        <v>54</v>
      </c>
      <c r="L198" s="32" t="s">
        <v>54</v>
      </c>
      <c r="M198" s="35">
        <v>0</v>
      </c>
      <c r="N198" s="32" t="s">
        <v>54</v>
      </c>
      <c r="O198" s="35">
        <v>0</v>
      </c>
      <c r="P198" s="32" t="s">
        <v>54</v>
      </c>
      <c r="Q198" s="32" t="s">
        <v>54</v>
      </c>
      <c r="R198" s="36">
        <f t="shared" ref="R198:R205" si="586">SUM(J198:Q198)</f>
        <v>0</v>
      </c>
      <c r="S198" s="92">
        <f>G198*R198</f>
        <v>0</v>
      </c>
      <c r="T198" s="42">
        <f t="shared" si="581"/>
        <v>2.9550000000000001</v>
      </c>
      <c r="U198" s="24">
        <f>R198*T198</f>
        <v>0</v>
      </c>
      <c r="V198" s="25">
        <f>G198+T198</f>
        <v>12.645</v>
      </c>
      <c r="W198" s="70">
        <f>ROUND(V198*3.5,0)</f>
        <v>44</v>
      </c>
      <c r="X198" s="30">
        <f>ROUND(V198*3.4,1)</f>
        <v>43</v>
      </c>
      <c r="Y198" s="11">
        <f>ROUND(W198*$Y$2,-1)</f>
        <v>3960</v>
      </c>
      <c r="Z198" s="6">
        <f>(W198-V198)/V198</f>
        <v>2.479636219849743</v>
      </c>
      <c r="AA198" s="26">
        <f>ROUND(W198/1.82,1)</f>
        <v>24.2</v>
      </c>
      <c r="AB198" s="11" t="e">
        <f>ROUND(AA198*#REF!,-1)</f>
        <v>#REF!</v>
      </c>
      <c r="AC198" s="7">
        <f>(AA198-V198)/V198</f>
        <v>0.91379992091735862</v>
      </c>
      <c r="AD198" s="27">
        <f>ROUND(AA198*0.75,1)</f>
        <v>18.2</v>
      </c>
      <c r="AE198" s="11" t="e">
        <f>ROUND(AD198*#REF!,-1)</f>
        <v>#REF!</v>
      </c>
      <c r="AF198" s="19">
        <f>(AD198-V198)/V198</f>
        <v>0.43930407275603006</v>
      </c>
      <c r="AG198" s="57"/>
      <c r="AH198" s="82" t="s">
        <v>54</v>
      </c>
      <c r="AI198" s="83" t="s">
        <v>54</v>
      </c>
      <c r="AJ198" s="83" t="s">
        <v>54</v>
      </c>
      <c r="AK198" s="83">
        <f>M198-AU198-BF198-BQ198</f>
        <v>0</v>
      </c>
      <c r="AL198" s="83" t="s">
        <v>54</v>
      </c>
      <c r="AM198" s="83">
        <f>O198-AW198-BH198-BS198</f>
        <v>0</v>
      </c>
      <c r="AN198" s="83" t="s">
        <v>54</v>
      </c>
      <c r="AO198" s="83" t="s">
        <v>54</v>
      </c>
      <c r="AP198" s="89">
        <f>SUM(AH198:AO198)</f>
        <v>0</v>
      </c>
      <c r="AQ198" s="86">
        <f>AP198*G198</f>
        <v>0</v>
      </c>
      <c r="AR198" s="64" t="s">
        <v>54</v>
      </c>
      <c r="AS198" s="83" t="s">
        <v>54</v>
      </c>
      <c r="AT198" s="65" t="s">
        <v>54</v>
      </c>
      <c r="AU198" s="65">
        <v>0</v>
      </c>
      <c r="AV198" s="65" t="s">
        <v>54</v>
      </c>
      <c r="AW198" s="65">
        <v>0</v>
      </c>
      <c r="AX198" s="83" t="s">
        <v>54</v>
      </c>
      <c r="AY198" s="83" t="s">
        <v>54</v>
      </c>
      <c r="AZ198" s="61">
        <f>SUM(AR198:AY198)</f>
        <v>0</v>
      </c>
      <c r="BA198" s="9">
        <f>AZ198*AA198*0.75*0.95</f>
        <v>0</v>
      </c>
      <c r="BB198" s="9">
        <f>AZ198*G198</f>
        <v>0</v>
      </c>
      <c r="BC198" s="68" t="s">
        <v>54</v>
      </c>
      <c r="BD198" s="83" t="s">
        <v>54</v>
      </c>
      <c r="BE198" s="69" t="s">
        <v>54</v>
      </c>
      <c r="BF198" s="69">
        <v>0</v>
      </c>
      <c r="BG198" s="69" t="s">
        <v>54</v>
      </c>
      <c r="BH198" s="69">
        <v>0</v>
      </c>
      <c r="BI198" s="69" t="s">
        <v>54</v>
      </c>
      <c r="BJ198" s="83" t="s">
        <v>54</v>
      </c>
      <c r="BK198" s="61">
        <f>SUM(BC198:BJ198)</f>
        <v>0</v>
      </c>
      <c r="BL198" s="9">
        <f>BK198*W198*0.4227</f>
        <v>0</v>
      </c>
      <c r="BM198" s="9">
        <f>BK198*G198</f>
        <v>0</v>
      </c>
      <c r="BN198" s="78" t="s">
        <v>54</v>
      </c>
      <c r="BO198" s="83" t="s">
        <v>54</v>
      </c>
      <c r="BP198" s="79" t="s">
        <v>54</v>
      </c>
      <c r="BQ198" s="79">
        <v>0</v>
      </c>
      <c r="BR198" s="79" t="s">
        <v>54</v>
      </c>
      <c r="BS198" s="79">
        <v>0</v>
      </c>
      <c r="BT198" s="79" t="s">
        <v>54</v>
      </c>
      <c r="BU198" s="83" t="s">
        <v>54</v>
      </c>
      <c r="BV198" s="61">
        <f>SUM(BN198:BU198)</f>
        <v>0</v>
      </c>
      <c r="BW198" s="9">
        <f>BV198*W198*0.62</f>
        <v>0</v>
      </c>
      <c r="BX198" s="9">
        <f>BV198*G198</f>
        <v>0</v>
      </c>
      <c r="BY198" s="8">
        <v>0</v>
      </c>
      <c r="BZ198" s="9">
        <f t="shared" si="582"/>
        <v>0</v>
      </c>
      <c r="CA198" s="9">
        <f t="shared" si="583"/>
        <v>0</v>
      </c>
      <c r="CB198" s="8">
        <v>0</v>
      </c>
      <c r="CC198" s="9">
        <f t="shared" si="584"/>
        <v>0</v>
      </c>
      <c r="CD198" s="9">
        <f t="shared" si="585"/>
        <v>0</v>
      </c>
      <c r="CE198" s="10">
        <v>1</v>
      </c>
    </row>
    <row r="199" spans="1:83" s="10" customFormat="1" ht="58.5" customHeight="1">
      <c r="A199" s="10" t="s">
        <v>240</v>
      </c>
      <c r="B199" s="94"/>
      <c r="C199" s="129" t="s">
        <v>1708</v>
      </c>
      <c r="D199" s="20" t="s">
        <v>2189</v>
      </c>
      <c r="E199" s="95" t="s">
        <v>1673</v>
      </c>
      <c r="F199" s="20" t="s">
        <v>1670</v>
      </c>
      <c r="G199" s="96">
        <f t="shared" si="529"/>
        <v>9.69</v>
      </c>
      <c r="H199" s="97">
        <f>SUMIF(цены!A:A,C199,цены!B:B)</f>
        <v>14.9</v>
      </c>
      <c r="I199" s="113">
        <f>SUMIF(наличие!H:H,C199,наличие!D:D)</f>
        <v>0</v>
      </c>
      <c r="J199" s="32" t="s">
        <v>54</v>
      </c>
      <c r="K199" s="32" t="s">
        <v>54</v>
      </c>
      <c r="L199" s="32" t="s">
        <v>54</v>
      </c>
      <c r="M199" s="35">
        <v>0</v>
      </c>
      <c r="N199" s="32" t="s">
        <v>54</v>
      </c>
      <c r="O199" s="35">
        <v>0</v>
      </c>
      <c r="P199" s="32" t="s">
        <v>54</v>
      </c>
      <c r="Q199" s="32" t="s">
        <v>54</v>
      </c>
      <c r="R199" s="36">
        <f t="shared" si="586"/>
        <v>0</v>
      </c>
      <c r="S199" s="92">
        <f>G199*R199</f>
        <v>0</v>
      </c>
      <c r="T199" s="42">
        <f t="shared" si="581"/>
        <v>2.9550000000000001</v>
      </c>
      <c r="U199" s="24">
        <f>R199*T199</f>
        <v>0</v>
      </c>
      <c r="V199" s="25">
        <f>G199+T199</f>
        <v>12.645</v>
      </c>
      <c r="W199" s="70">
        <f>ROUND(V199*3.5,0)</f>
        <v>44</v>
      </c>
      <c r="X199" s="30">
        <f>ROUND(V199*3.4,1)</f>
        <v>43</v>
      </c>
      <c r="Y199" s="11">
        <f>ROUND(W199*$Y$2,-1)</f>
        <v>3960</v>
      </c>
      <c r="Z199" s="6">
        <f>(W199-V199)/V199</f>
        <v>2.479636219849743</v>
      </c>
      <c r="AA199" s="26">
        <f>ROUND(W199/1.82,1)</f>
        <v>24.2</v>
      </c>
      <c r="AB199" s="11" t="e">
        <f>ROUND(AA199*#REF!,-1)</f>
        <v>#REF!</v>
      </c>
      <c r="AC199" s="7">
        <f>(AA199-V199)/V199</f>
        <v>0.91379992091735862</v>
      </c>
      <c r="AD199" s="27">
        <f>ROUND(AA199*0.75,1)</f>
        <v>18.2</v>
      </c>
      <c r="AE199" s="11" t="e">
        <f>ROUND(AD199*#REF!,-1)</f>
        <v>#REF!</v>
      </c>
      <c r="AF199" s="19">
        <f>(AD199-V199)/V199</f>
        <v>0.43930407275603006</v>
      </c>
      <c r="AG199" s="57"/>
      <c r="AH199" s="82" t="s">
        <v>54</v>
      </c>
      <c r="AI199" s="83" t="s">
        <v>54</v>
      </c>
      <c r="AJ199" s="83" t="s">
        <v>54</v>
      </c>
      <c r="AK199" s="83">
        <f>M199-AU199-BF199-BQ199</f>
        <v>0</v>
      </c>
      <c r="AL199" s="83" t="s">
        <v>54</v>
      </c>
      <c r="AM199" s="83">
        <f>O199-AW199-BH199-BS199</f>
        <v>0</v>
      </c>
      <c r="AN199" s="83" t="s">
        <v>54</v>
      </c>
      <c r="AO199" s="83" t="s">
        <v>54</v>
      </c>
      <c r="AP199" s="89">
        <f>SUM(AH199:AO199)</f>
        <v>0</v>
      </c>
      <c r="AQ199" s="86">
        <f>AP199*G199</f>
        <v>0</v>
      </c>
      <c r="AR199" s="64" t="s">
        <v>54</v>
      </c>
      <c r="AS199" s="83" t="s">
        <v>54</v>
      </c>
      <c r="AT199" s="65" t="s">
        <v>54</v>
      </c>
      <c r="AU199" s="65">
        <v>0</v>
      </c>
      <c r="AV199" s="65" t="s">
        <v>54</v>
      </c>
      <c r="AW199" s="65">
        <v>0</v>
      </c>
      <c r="AX199" s="83" t="s">
        <v>54</v>
      </c>
      <c r="AY199" s="83" t="s">
        <v>54</v>
      </c>
      <c r="AZ199" s="61">
        <f>SUM(AR199:AY199)</f>
        <v>0</v>
      </c>
      <c r="BA199" s="9">
        <f>AZ199*AA199*0.75*0.95</f>
        <v>0</v>
      </c>
      <c r="BB199" s="9">
        <f>AZ199*G199</f>
        <v>0</v>
      </c>
      <c r="BC199" s="68" t="s">
        <v>54</v>
      </c>
      <c r="BD199" s="83" t="s">
        <v>54</v>
      </c>
      <c r="BE199" s="69" t="s">
        <v>54</v>
      </c>
      <c r="BF199" s="69">
        <v>0</v>
      </c>
      <c r="BG199" s="69" t="s">
        <v>54</v>
      </c>
      <c r="BH199" s="69">
        <v>0</v>
      </c>
      <c r="BI199" s="69" t="s">
        <v>54</v>
      </c>
      <c r="BJ199" s="83" t="s">
        <v>54</v>
      </c>
      <c r="BK199" s="61">
        <f>SUM(BC199:BJ199)</f>
        <v>0</v>
      </c>
      <c r="BL199" s="9">
        <f>BK199*W199*0.4227</f>
        <v>0</v>
      </c>
      <c r="BM199" s="9">
        <f>BK199*G199</f>
        <v>0</v>
      </c>
      <c r="BN199" s="78" t="s">
        <v>54</v>
      </c>
      <c r="BO199" s="83" t="s">
        <v>54</v>
      </c>
      <c r="BP199" s="79" t="s">
        <v>54</v>
      </c>
      <c r="BQ199" s="79">
        <v>0</v>
      </c>
      <c r="BR199" s="79" t="s">
        <v>54</v>
      </c>
      <c r="BS199" s="79">
        <v>0</v>
      </c>
      <c r="BT199" s="79" t="s">
        <v>54</v>
      </c>
      <c r="BU199" s="83" t="s">
        <v>54</v>
      </c>
      <c r="BV199" s="61">
        <f>SUM(BN199:BU199)</f>
        <v>0</v>
      </c>
      <c r="BW199" s="9">
        <f>BV199*W199*0.62</f>
        <v>0</v>
      </c>
      <c r="BX199" s="9">
        <f>BV199*G199</f>
        <v>0</v>
      </c>
      <c r="BY199" s="8">
        <v>0</v>
      </c>
      <c r="BZ199" s="9">
        <f t="shared" si="582"/>
        <v>0</v>
      </c>
      <c r="CA199" s="9">
        <f t="shared" si="583"/>
        <v>0</v>
      </c>
      <c r="CB199" s="8">
        <v>0</v>
      </c>
      <c r="CC199" s="9">
        <f t="shared" si="584"/>
        <v>0</v>
      </c>
      <c r="CD199" s="9">
        <f t="shared" si="585"/>
        <v>0</v>
      </c>
      <c r="CE199" s="10">
        <v>1</v>
      </c>
    </row>
    <row r="200" spans="1:83" s="10" customFormat="1" ht="58.5" customHeight="1">
      <c r="A200" s="10" t="s">
        <v>240</v>
      </c>
      <c r="B200" s="33"/>
      <c r="C200" s="129" t="s">
        <v>1708</v>
      </c>
      <c r="D200" s="20" t="s">
        <v>2198</v>
      </c>
      <c r="E200" s="95" t="s">
        <v>1673</v>
      </c>
      <c r="F200" s="20" t="s">
        <v>1670</v>
      </c>
      <c r="G200" s="96">
        <f t="shared" si="529"/>
        <v>9.69</v>
      </c>
      <c r="H200" s="110">
        <f>SUMIF(цены!A:A,C200,цены!B:B)</f>
        <v>14.9</v>
      </c>
      <c r="I200" s="113">
        <f>SUMIF(наличие!H:H,C200,наличие!D:D)</f>
        <v>0</v>
      </c>
      <c r="J200" s="32" t="s">
        <v>54</v>
      </c>
      <c r="K200" s="32" t="s">
        <v>54</v>
      </c>
      <c r="L200" s="32" t="s">
        <v>54</v>
      </c>
      <c r="M200" s="35">
        <v>0</v>
      </c>
      <c r="N200" s="32" t="s">
        <v>54</v>
      </c>
      <c r="O200" s="35">
        <v>0</v>
      </c>
      <c r="P200" s="32" t="s">
        <v>54</v>
      </c>
      <c r="Q200" s="32" t="s">
        <v>54</v>
      </c>
      <c r="R200" s="36">
        <f t="shared" si="586"/>
        <v>0</v>
      </c>
      <c r="S200" s="92">
        <f>G200*R200</f>
        <v>0</v>
      </c>
      <c r="T200" s="42">
        <f t="shared" si="581"/>
        <v>2.9550000000000001</v>
      </c>
      <c r="U200" s="24">
        <f>R200*T200</f>
        <v>0</v>
      </c>
      <c r="V200" s="25">
        <f>G200+T200</f>
        <v>12.645</v>
      </c>
      <c r="W200" s="70">
        <f>ROUND(V200*3.5,0)</f>
        <v>44</v>
      </c>
      <c r="X200" s="30">
        <f>ROUND(V200*3.4,1)</f>
        <v>43</v>
      </c>
      <c r="Y200" s="11">
        <f>ROUND(W200*$Y$2,-1)</f>
        <v>3960</v>
      </c>
      <c r="Z200" s="6">
        <f>(W200-V200)/V200</f>
        <v>2.479636219849743</v>
      </c>
      <c r="AA200" s="26">
        <f>ROUND(W200/1.82,1)</f>
        <v>24.2</v>
      </c>
      <c r="AB200" s="11" t="e">
        <f>ROUND(AA200*#REF!,-1)</f>
        <v>#REF!</v>
      </c>
      <c r="AC200" s="7">
        <f>(AA200-V200)/V200</f>
        <v>0.91379992091735862</v>
      </c>
      <c r="AD200" s="27">
        <f>ROUND(AA200*0.75,1)</f>
        <v>18.2</v>
      </c>
      <c r="AE200" s="11" t="e">
        <f>ROUND(AD200*#REF!,-1)</f>
        <v>#REF!</v>
      </c>
      <c r="AF200" s="19">
        <f>(AD200-V200)/V200</f>
        <v>0.43930407275603006</v>
      </c>
      <c r="AG200" s="57"/>
      <c r="AH200" s="82" t="s">
        <v>54</v>
      </c>
      <c r="AI200" s="83" t="s">
        <v>54</v>
      </c>
      <c r="AJ200" s="83" t="s">
        <v>54</v>
      </c>
      <c r="AK200" s="83">
        <f>M200-AU200-BF200-BQ200</f>
        <v>0</v>
      </c>
      <c r="AL200" s="83" t="s">
        <v>54</v>
      </c>
      <c r="AM200" s="83">
        <f>O200-AW200-BH200-BS200</f>
        <v>0</v>
      </c>
      <c r="AN200" s="83" t="s">
        <v>54</v>
      </c>
      <c r="AO200" s="83" t="s">
        <v>54</v>
      </c>
      <c r="AP200" s="89">
        <f>SUM(AH200:AO200)</f>
        <v>0</v>
      </c>
      <c r="AQ200" s="86">
        <f>AP200*G200</f>
        <v>0</v>
      </c>
      <c r="AR200" s="64" t="s">
        <v>54</v>
      </c>
      <c r="AS200" s="83" t="s">
        <v>54</v>
      </c>
      <c r="AT200" s="65" t="s">
        <v>54</v>
      </c>
      <c r="AU200" s="65">
        <v>0</v>
      </c>
      <c r="AV200" s="65" t="s">
        <v>54</v>
      </c>
      <c r="AW200" s="65">
        <v>0</v>
      </c>
      <c r="AX200" s="83" t="s">
        <v>54</v>
      </c>
      <c r="AY200" s="83" t="s">
        <v>54</v>
      </c>
      <c r="AZ200" s="61">
        <f>SUM(AR200:AY200)</f>
        <v>0</v>
      </c>
      <c r="BA200" s="9">
        <f>AZ200*AA200*0.75*0.95</f>
        <v>0</v>
      </c>
      <c r="BB200" s="9">
        <f>AZ200*G200</f>
        <v>0</v>
      </c>
      <c r="BC200" s="68" t="s">
        <v>54</v>
      </c>
      <c r="BD200" s="83" t="s">
        <v>54</v>
      </c>
      <c r="BE200" s="69" t="s">
        <v>54</v>
      </c>
      <c r="BF200" s="69">
        <v>0</v>
      </c>
      <c r="BG200" s="69" t="s">
        <v>54</v>
      </c>
      <c r="BH200" s="69">
        <v>0</v>
      </c>
      <c r="BI200" s="69" t="s">
        <v>54</v>
      </c>
      <c r="BJ200" s="83" t="s">
        <v>54</v>
      </c>
      <c r="BK200" s="61">
        <f>SUM(BC200:BJ200)</f>
        <v>0</v>
      </c>
      <c r="BL200" s="9">
        <f>BK200*W200*0.4227</f>
        <v>0</v>
      </c>
      <c r="BM200" s="9">
        <f>BK200*G200</f>
        <v>0</v>
      </c>
      <c r="BN200" s="78" t="s">
        <v>54</v>
      </c>
      <c r="BO200" s="83" t="s">
        <v>54</v>
      </c>
      <c r="BP200" s="79" t="s">
        <v>54</v>
      </c>
      <c r="BQ200" s="79">
        <v>0</v>
      </c>
      <c r="BR200" s="79" t="s">
        <v>54</v>
      </c>
      <c r="BS200" s="79">
        <v>0</v>
      </c>
      <c r="BT200" s="79" t="s">
        <v>54</v>
      </c>
      <c r="BU200" s="83" t="s">
        <v>54</v>
      </c>
      <c r="BV200" s="61">
        <f>SUM(BN200:BU200)</f>
        <v>0</v>
      </c>
      <c r="BW200" s="9">
        <f>BV200*W200*0.62</f>
        <v>0</v>
      </c>
      <c r="BX200" s="9">
        <f>BV200*G200</f>
        <v>0</v>
      </c>
      <c r="BY200" s="8">
        <v>0</v>
      </c>
      <c r="BZ200" s="9">
        <f t="shared" si="582"/>
        <v>0</v>
      </c>
      <c r="CA200" s="9">
        <f t="shared" si="583"/>
        <v>0</v>
      </c>
      <c r="CB200" s="8">
        <v>0</v>
      </c>
      <c r="CC200" s="9">
        <f t="shared" si="584"/>
        <v>0</v>
      </c>
      <c r="CD200" s="9">
        <f t="shared" si="585"/>
        <v>0</v>
      </c>
      <c r="CE200" s="10">
        <v>1</v>
      </c>
    </row>
    <row r="201" spans="1:83" s="10" customFormat="1" ht="58.5" customHeight="1">
      <c r="A201" s="10" t="s">
        <v>22</v>
      </c>
      <c r="B201" s="94"/>
      <c r="C201" s="129" t="s">
        <v>2235</v>
      </c>
      <c r="D201" s="20" t="s">
        <v>2234</v>
      </c>
      <c r="E201" s="95" t="s">
        <v>1690</v>
      </c>
      <c r="F201" s="20" t="s">
        <v>1670</v>
      </c>
      <c r="G201" s="96">
        <f t="shared" si="529"/>
        <v>25.94</v>
      </c>
      <c r="H201" s="97">
        <f>SUMIF(цены!A:A,C201,цены!B:B)</f>
        <v>39.9</v>
      </c>
      <c r="I201" s="113">
        <f>SUMIF(наличие!H:H,C201,наличие!D:D)</f>
        <v>0</v>
      </c>
      <c r="J201" s="35">
        <v>0</v>
      </c>
      <c r="K201" s="32" t="s">
        <v>54</v>
      </c>
      <c r="L201" s="32" t="s">
        <v>54</v>
      </c>
      <c r="M201" s="32" t="s">
        <v>54</v>
      </c>
      <c r="N201" s="32" t="s">
        <v>54</v>
      </c>
      <c r="O201" s="32" t="s">
        <v>54</v>
      </c>
      <c r="P201" s="32" t="s">
        <v>54</v>
      </c>
      <c r="Q201" s="32" t="s">
        <v>54</v>
      </c>
      <c r="R201" s="36">
        <f t="shared" si="586"/>
        <v>0</v>
      </c>
      <c r="S201" s="92">
        <f>G201*R201</f>
        <v>0</v>
      </c>
      <c r="T201" s="42">
        <f t="shared" si="581"/>
        <v>5.3900000000000006</v>
      </c>
      <c r="U201" s="24">
        <f>R201*T201</f>
        <v>0</v>
      </c>
      <c r="V201" s="25">
        <f>G201+T201</f>
        <v>31.330000000000002</v>
      </c>
      <c r="W201" s="70">
        <f>ROUND(V201*3.5,0)</f>
        <v>110</v>
      </c>
      <c r="X201" s="44">
        <f>ROUND(V201*3.5,1)</f>
        <v>109.7</v>
      </c>
      <c r="Y201" s="11">
        <f>ROUND(W201*$Y$2,-1)</f>
        <v>9900</v>
      </c>
      <c r="Z201" s="6">
        <f>(W201-V201)/V201</f>
        <v>2.5110118097669964</v>
      </c>
      <c r="AA201" s="26">
        <f>ROUND(W201/1.82,1)</f>
        <v>60.4</v>
      </c>
      <c r="AB201" s="11" t="e">
        <f>ROUND(AA201*#REF!,-1)</f>
        <v>#REF!</v>
      </c>
      <c r="AC201" s="7">
        <f>(AA201-V201)/V201</f>
        <v>0.92786466645387788</v>
      </c>
      <c r="AD201" s="27">
        <f>ROUND(AA201*0.75,1)</f>
        <v>45.3</v>
      </c>
      <c r="AE201" s="11" t="e">
        <f>ROUND(AD201*#REF!,-1)</f>
        <v>#REF!</v>
      </c>
      <c r="AF201" s="19">
        <f>(AD201-V201)/V201</f>
        <v>0.44589849984040836</v>
      </c>
      <c r="AG201" s="57"/>
      <c r="AH201" s="82">
        <f>J201-AR201-BC201-BN201-BY201-CB201+I201</f>
        <v>0</v>
      </c>
      <c r="AI201" s="83" t="s">
        <v>54</v>
      </c>
      <c r="AJ201" s="83" t="s">
        <v>54</v>
      </c>
      <c r="AK201" s="83" t="s">
        <v>54</v>
      </c>
      <c r="AL201" s="83" t="s">
        <v>54</v>
      </c>
      <c r="AM201" s="83" t="s">
        <v>54</v>
      </c>
      <c r="AN201" s="83" t="s">
        <v>54</v>
      </c>
      <c r="AO201" s="83" t="s">
        <v>54</v>
      </c>
      <c r="AP201" s="89">
        <f>SUM(AH201:AO201)</f>
        <v>0</v>
      </c>
      <c r="AQ201" s="86">
        <f>AP201*G201</f>
        <v>0</v>
      </c>
      <c r="AR201" s="64">
        <v>0</v>
      </c>
      <c r="AS201" s="65" t="s">
        <v>54</v>
      </c>
      <c r="AT201" s="65" t="s">
        <v>54</v>
      </c>
      <c r="AU201" s="65" t="s">
        <v>54</v>
      </c>
      <c r="AV201" s="65" t="s">
        <v>54</v>
      </c>
      <c r="AW201" s="65" t="s">
        <v>54</v>
      </c>
      <c r="AX201" s="65" t="s">
        <v>54</v>
      </c>
      <c r="AY201" s="65" t="s">
        <v>54</v>
      </c>
      <c r="AZ201" s="61">
        <f>SUM(AR201:AY201)</f>
        <v>0</v>
      </c>
      <c r="BA201" s="9">
        <f>AZ201*AA201*0.75*0.95</f>
        <v>0</v>
      </c>
      <c r="BB201" s="9">
        <f>AZ201*G201</f>
        <v>0</v>
      </c>
      <c r="BC201" s="68">
        <v>0</v>
      </c>
      <c r="BD201" s="69" t="s">
        <v>54</v>
      </c>
      <c r="BE201" s="69" t="s">
        <v>54</v>
      </c>
      <c r="BF201" s="69" t="s">
        <v>54</v>
      </c>
      <c r="BG201" s="69" t="s">
        <v>54</v>
      </c>
      <c r="BH201" s="69" t="s">
        <v>54</v>
      </c>
      <c r="BI201" s="69" t="s">
        <v>54</v>
      </c>
      <c r="BJ201" s="69" t="s">
        <v>54</v>
      </c>
      <c r="BK201" s="61">
        <f>SUM(BC201:BJ201)</f>
        <v>0</v>
      </c>
      <c r="BL201" s="9">
        <f>BK201*W201*0.4227</f>
        <v>0</v>
      </c>
      <c r="BM201" s="9">
        <f>BK201*G201</f>
        <v>0</v>
      </c>
      <c r="BN201" s="78">
        <v>0</v>
      </c>
      <c r="BO201" s="79" t="s">
        <v>54</v>
      </c>
      <c r="BP201" s="79" t="s">
        <v>54</v>
      </c>
      <c r="BQ201" s="79" t="s">
        <v>54</v>
      </c>
      <c r="BR201" s="79" t="s">
        <v>54</v>
      </c>
      <c r="BS201" s="79" t="s">
        <v>54</v>
      </c>
      <c r="BT201" s="79" t="s">
        <v>54</v>
      </c>
      <c r="BU201" s="79" t="s">
        <v>54</v>
      </c>
      <c r="BV201" s="61">
        <f>SUM(BN201:BU201)</f>
        <v>0</v>
      </c>
      <c r="BW201" s="9">
        <f>BV201*W201*0.62</f>
        <v>0</v>
      </c>
      <c r="BX201" s="9">
        <f>BV201*G201</f>
        <v>0</v>
      </c>
      <c r="BY201" s="8">
        <v>0</v>
      </c>
      <c r="BZ201" s="9">
        <f t="shared" si="582"/>
        <v>0</v>
      </c>
      <c r="CA201" s="9">
        <f t="shared" si="583"/>
        <v>0</v>
      </c>
      <c r="CB201" s="8">
        <v>0</v>
      </c>
      <c r="CC201" s="9">
        <f t="shared" si="584"/>
        <v>0</v>
      </c>
      <c r="CD201" s="9">
        <f t="shared" si="585"/>
        <v>0</v>
      </c>
      <c r="CE201" s="10">
        <v>1</v>
      </c>
    </row>
    <row r="202" spans="1:83" s="10" customFormat="1" ht="58.5" customHeight="1">
      <c r="A202" s="10" t="s">
        <v>22</v>
      </c>
      <c r="B202" s="94"/>
      <c r="C202" s="129" t="s">
        <v>2235</v>
      </c>
      <c r="D202" s="20" t="s">
        <v>2193</v>
      </c>
      <c r="E202" s="95" t="s">
        <v>1690</v>
      </c>
      <c r="F202" s="20" t="s">
        <v>1670</v>
      </c>
      <c r="G202" s="96">
        <f t="shared" si="529"/>
        <v>25.94</v>
      </c>
      <c r="H202" s="97">
        <f>SUMIF(цены!A:A,C202,цены!B:B)</f>
        <v>39.9</v>
      </c>
      <c r="I202" s="113">
        <f>SUMIF(наличие!H:H,C202,наличие!D:D)</f>
        <v>0</v>
      </c>
      <c r="J202" s="35">
        <v>0</v>
      </c>
      <c r="K202" s="32" t="s">
        <v>54</v>
      </c>
      <c r="L202" s="32" t="s">
        <v>54</v>
      </c>
      <c r="M202" s="32" t="s">
        <v>54</v>
      </c>
      <c r="N202" s="32" t="s">
        <v>54</v>
      </c>
      <c r="O202" s="32" t="s">
        <v>54</v>
      </c>
      <c r="P202" s="32" t="s">
        <v>54</v>
      </c>
      <c r="Q202" s="32" t="s">
        <v>54</v>
      </c>
      <c r="R202" s="36">
        <f t="shared" si="586"/>
        <v>0</v>
      </c>
      <c r="S202" s="92">
        <f>G202*R202</f>
        <v>0</v>
      </c>
      <c r="T202" s="42">
        <f t="shared" si="581"/>
        <v>5.3900000000000006</v>
      </c>
      <c r="U202" s="24">
        <f>R202*T202</f>
        <v>0</v>
      </c>
      <c r="V202" s="25">
        <f>G202+T202</f>
        <v>31.330000000000002</v>
      </c>
      <c r="W202" s="70">
        <f>ROUND(V202*3.5,0)</f>
        <v>110</v>
      </c>
      <c r="X202" s="44">
        <f>ROUND(V202*3.5,1)</f>
        <v>109.7</v>
      </c>
      <c r="Y202" s="11">
        <f>ROUND(W202*$Y$2,-1)</f>
        <v>9900</v>
      </c>
      <c r="Z202" s="6">
        <f>(W202-V202)/V202</f>
        <v>2.5110118097669964</v>
      </c>
      <c r="AA202" s="26">
        <f>ROUND(W202/1.82,1)</f>
        <v>60.4</v>
      </c>
      <c r="AB202" s="11" t="e">
        <f>ROUND(AA202*#REF!,-1)</f>
        <v>#REF!</v>
      </c>
      <c r="AC202" s="7">
        <f>(AA202-V202)/V202</f>
        <v>0.92786466645387788</v>
      </c>
      <c r="AD202" s="27">
        <f>ROUND(AA202*0.75,1)</f>
        <v>45.3</v>
      </c>
      <c r="AE202" s="11" t="e">
        <f>ROUND(AD202*#REF!,-1)</f>
        <v>#REF!</v>
      </c>
      <c r="AF202" s="19">
        <f>(AD202-V202)/V202</f>
        <v>0.44589849984040836</v>
      </c>
      <c r="AG202" s="57"/>
      <c r="AH202" s="82">
        <f>J202-AR202-BC202-BN202-BY202-CB202+I202</f>
        <v>0</v>
      </c>
      <c r="AI202" s="83" t="s">
        <v>54</v>
      </c>
      <c r="AJ202" s="83" t="s">
        <v>54</v>
      </c>
      <c r="AK202" s="83" t="s">
        <v>54</v>
      </c>
      <c r="AL202" s="83" t="s">
        <v>54</v>
      </c>
      <c r="AM202" s="83" t="s">
        <v>54</v>
      </c>
      <c r="AN202" s="83" t="s">
        <v>54</v>
      </c>
      <c r="AO202" s="83" t="s">
        <v>54</v>
      </c>
      <c r="AP202" s="89">
        <f>SUM(AH202:AO202)</f>
        <v>0</v>
      </c>
      <c r="AQ202" s="86">
        <f>AP202*G202</f>
        <v>0</v>
      </c>
      <c r="AR202" s="64">
        <v>0</v>
      </c>
      <c r="AS202" s="65" t="s">
        <v>54</v>
      </c>
      <c r="AT202" s="65" t="s">
        <v>54</v>
      </c>
      <c r="AU202" s="65" t="s">
        <v>54</v>
      </c>
      <c r="AV202" s="65" t="s">
        <v>54</v>
      </c>
      <c r="AW202" s="65" t="s">
        <v>54</v>
      </c>
      <c r="AX202" s="65" t="s">
        <v>54</v>
      </c>
      <c r="AY202" s="65" t="s">
        <v>54</v>
      </c>
      <c r="AZ202" s="61">
        <f>SUM(AR202:AY202)</f>
        <v>0</v>
      </c>
      <c r="BA202" s="9">
        <f>AZ202*AA202*0.75*0.95</f>
        <v>0</v>
      </c>
      <c r="BB202" s="9">
        <f>AZ202*G202</f>
        <v>0</v>
      </c>
      <c r="BC202" s="68">
        <v>0</v>
      </c>
      <c r="BD202" s="69" t="s">
        <v>54</v>
      </c>
      <c r="BE202" s="69" t="s">
        <v>54</v>
      </c>
      <c r="BF202" s="69" t="s">
        <v>54</v>
      </c>
      <c r="BG202" s="69" t="s">
        <v>54</v>
      </c>
      <c r="BH202" s="69" t="s">
        <v>54</v>
      </c>
      <c r="BI202" s="69" t="s">
        <v>54</v>
      </c>
      <c r="BJ202" s="69" t="s">
        <v>54</v>
      </c>
      <c r="BK202" s="61">
        <f>SUM(BC202:BJ202)</f>
        <v>0</v>
      </c>
      <c r="BL202" s="9">
        <f>BK202*W202*0.4227</f>
        <v>0</v>
      </c>
      <c r="BM202" s="9">
        <f>BK202*G202</f>
        <v>0</v>
      </c>
      <c r="BN202" s="78">
        <v>0</v>
      </c>
      <c r="BO202" s="79" t="s">
        <v>54</v>
      </c>
      <c r="BP202" s="79" t="s">
        <v>54</v>
      </c>
      <c r="BQ202" s="79" t="s">
        <v>54</v>
      </c>
      <c r="BR202" s="79" t="s">
        <v>54</v>
      </c>
      <c r="BS202" s="79" t="s">
        <v>54</v>
      </c>
      <c r="BT202" s="79" t="s">
        <v>54</v>
      </c>
      <c r="BU202" s="79" t="s">
        <v>54</v>
      </c>
      <c r="BV202" s="61">
        <f>SUM(BN202:BU202)</f>
        <v>0</v>
      </c>
      <c r="BW202" s="9">
        <f>BV202*W202*0.62</f>
        <v>0</v>
      </c>
      <c r="BX202" s="9">
        <f>BV202*G202</f>
        <v>0</v>
      </c>
      <c r="BY202" s="8">
        <v>0</v>
      </c>
      <c r="BZ202" s="9">
        <f t="shared" si="582"/>
        <v>0</v>
      </c>
      <c r="CA202" s="9">
        <f t="shared" si="583"/>
        <v>0</v>
      </c>
      <c r="CB202" s="8">
        <v>0</v>
      </c>
      <c r="CC202" s="9">
        <f t="shared" si="584"/>
        <v>0</v>
      </c>
      <c r="CD202" s="9">
        <f t="shared" si="585"/>
        <v>0</v>
      </c>
      <c r="CE202" s="10">
        <v>1</v>
      </c>
    </row>
    <row r="203" spans="1:83" s="10" customFormat="1" ht="58.5" customHeight="1">
      <c r="A203" s="10" t="s">
        <v>21</v>
      </c>
      <c r="B203" s="94"/>
      <c r="C203" s="129" t="s">
        <v>1700</v>
      </c>
      <c r="D203" s="20" t="s">
        <v>2197</v>
      </c>
      <c r="E203" s="95" t="s">
        <v>1690</v>
      </c>
      <c r="F203" s="20" t="s">
        <v>1670</v>
      </c>
      <c r="G203" s="96">
        <f t="shared" si="529"/>
        <v>10.99</v>
      </c>
      <c r="H203" s="97">
        <f>SUMIF(цены!A:A,C203,цены!B:B)</f>
        <v>16.899999999999999</v>
      </c>
      <c r="I203" s="113">
        <f>SUMIF(наличие!H:H,C203,наличие!D:D)</f>
        <v>0</v>
      </c>
      <c r="J203" s="32" t="s">
        <v>54</v>
      </c>
      <c r="K203" s="35">
        <v>0</v>
      </c>
      <c r="L203" s="32" t="s">
        <v>54</v>
      </c>
      <c r="M203" s="35">
        <v>0</v>
      </c>
      <c r="N203" s="32" t="s">
        <v>54</v>
      </c>
      <c r="O203" s="35">
        <v>0</v>
      </c>
      <c r="P203" s="32" t="s">
        <v>54</v>
      </c>
      <c r="Q203" s="35">
        <v>0</v>
      </c>
      <c r="R203" s="36">
        <f t="shared" si="586"/>
        <v>0</v>
      </c>
      <c r="S203" s="92">
        <f t="shared" si="509"/>
        <v>0</v>
      </c>
      <c r="T203" s="42">
        <f t="shared" si="581"/>
        <v>3.15</v>
      </c>
      <c r="U203" s="24">
        <f t="shared" si="510"/>
        <v>0</v>
      </c>
      <c r="V203" s="25">
        <f t="shared" si="511"/>
        <v>14.14</v>
      </c>
      <c r="W203" s="70">
        <f t="shared" ref="W203:W264" si="587">ROUND(V203*3.5,0)</f>
        <v>49</v>
      </c>
      <c r="X203" s="30">
        <f>ROUND(V203*4.1,1)</f>
        <v>58</v>
      </c>
      <c r="Y203" s="11">
        <f t="shared" si="512"/>
        <v>4410</v>
      </c>
      <c r="Z203" s="6">
        <f t="shared" si="513"/>
        <v>2.4653465346534653</v>
      </c>
      <c r="AA203" s="26">
        <f t="shared" si="514"/>
        <v>26.9</v>
      </c>
      <c r="AB203" s="11" t="e">
        <f>ROUND(AA203*#REF!,-1)</f>
        <v>#REF!</v>
      </c>
      <c r="AC203" s="7">
        <f t="shared" si="515"/>
        <v>0.90240452616690225</v>
      </c>
      <c r="AD203" s="27">
        <f t="shared" si="516"/>
        <v>20.2</v>
      </c>
      <c r="AE203" s="11" t="e">
        <f>ROUND(AD203*#REF!,-1)</f>
        <v>#REF!</v>
      </c>
      <c r="AF203" s="19">
        <f t="shared" si="517"/>
        <v>0.42857142857142844</v>
      </c>
      <c r="AG203" s="57"/>
      <c r="AH203" s="82" t="s">
        <v>54</v>
      </c>
      <c r="AI203" s="83">
        <f>K203-AS203-BD203-BO203</f>
        <v>0</v>
      </c>
      <c r="AJ203" s="83" t="s">
        <v>54</v>
      </c>
      <c r="AK203" s="83">
        <f>M203-AU203-BF203-BQ203</f>
        <v>0</v>
      </c>
      <c r="AL203" s="83" t="s">
        <v>54</v>
      </c>
      <c r="AM203" s="83">
        <f>O203-AW203-BH203-BS203</f>
        <v>0</v>
      </c>
      <c r="AN203" s="83" t="s">
        <v>54</v>
      </c>
      <c r="AO203" s="83">
        <f>Q203-AY203-BJ203-BU203</f>
        <v>0</v>
      </c>
      <c r="AP203" s="89">
        <f t="shared" si="518"/>
        <v>0</v>
      </c>
      <c r="AQ203" s="86">
        <f t="shared" si="519"/>
        <v>0</v>
      </c>
      <c r="AR203" s="64" t="s">
        <v>54</v>
      </c>
      <c r="AS203" s="65">
        <v>0</v>
      </c>
      <c r="AT203" s="65" t="s">
        <v>54</v>
      </c>
      <c r="AU203" s="65">
        <v>0</v>
      </c>
      <c r="AV203" s="65" t="s">
        <v>54</v>
      </c>
      <c r="AW203" s="65">
        <v>0</v>
      </c>
      <c r="AX203" s="65" t="s">
        <v>54</v>
      </c>
      <c r="AY203" s="65">
        <v>0</v>
      </c>
      <c r="AZ203" s="61">
        <f t="shared" si="520"/>
        <v>0</v>
      </c>
      <c r="BA203" s="9">
        <f t="shared" si="521"/>
        <v>0</v>
      </c>
      <c r="BB203" s="9">
        <f t="shared" si="522"/>
        <v>0</v>
      </c>
      <c r="BC203" s="68" t="s">
        <v>54</v>
      </c>
      <c r="BD203" s="69">
        <v>0</v>
      </c>
      <c r="BE203" s="69" t="s">
        <v>54</v>
      </c>
      <c r="BF203" s="69">
        <v>0</v>
      </c>
      <c r="BG203" s="69" t="s">
        <v>54</v>
      </c>
      <c r="BH203" s="69">
        <v>0</v>
      </c>
      <c r="BI203" s="69" t="s">
        <v>54</v>
      </c>
      <c r="BJ203" s="69">
        <v>0</v>
      </c>
      <c r="BK203" s="61">
        <f t="shared" si="523"/>
        <v>0</v>
      </c>
      <c r="BL203" s="9">
        <f t="shared" si="524"/>
        <v>0</v>
      </c>
      <c r="BM203" s="9">
        <f t="shared" si="525"/>
        <v>0</v>
      </c>
      <c r="BN203" s="78" t="s">
        <v>54</v>
      </c>
      <c r="BO203" s="79">
        <v>0</v>
      </c>
      <c r="BP203" s="79" t="s">
        <v>54</v>
      </c>
      <c r="BQ203" s="79">
        <v>0</v>
      </c>
      <c r="BR203" s="79" t="s">
        <v>54</v>
      </c>
      <c r="BS203" s="79">
        <v>0</v>
      </c>
      <c r="BT203" s="79" t="s">
        <v>54</v>
      </c>
      <c r="BU203" s="79">
        <v>0</v>
      </c>
      <c r="BV203" s="61">
        <f t="shared" si="526"/>
        <v>0</v>
      </c>
      <c r="BW203" s="9">
        <f t="shared" si="527"/>
        <v>0</v>
      </c>
      <c r="BX203" s="9">
        <f t="shared" si="528"/>
        <v>0</v>
      </c>
      <c r="BY203" s="8">
        <v>0</v>
      </c>
      <c r="BZ203" s="9">
        <f t="shared" ref="BZ203:BZ264" si="588">BY203*AA203*0.9*0.95</f>
        <v>0</v>
      </c>
      <c r="CA203" s="9">
        <f t="shared" ref="CA203:CA264" si="589">BY203*G203</f>
        <v>0</v>
      </c>
      <c r="CB203" s="8">
        <v>0</v>
      </c>
      <c r="CC203" s="9">
        <f t="shared" ref="CC203:CC264" si="590">CB203*AA203*0.9*0.9</f>
        <v>0</v>
      </c>
      <c r="CD203" s="9">
        <f t="shared" ref="CD203:CD264" si="591">CB203*G203</f>
        <v>0</v>
      </c>
      <c r="CE203" s="10">
        <v>1</v>
      </c>
    </row>
    <row r="204" spans="1:83" s="10" customFormat="1" ht="58.5" customHeight="1">
      <c r="A204" s="10" t="s">
        <v>21</v>
      </c>
      <c r="B204" s="94"/>
      <c r="C204" s="129" t="s">
        <v>1700</v>
      </c>
      <c r="D204" s="20" t="s">
        <v>2234</v>
      </c>
      <c r="E204" s="95" t="s">
        <v>1690</v>
      </c>
      <c r="F204" s="20" t="s">
        <v>1670</v>
      </c>
      <c r="G204" s="96">
        <f t="shared" si="529"/>
        <v>10.99</v>
      </c>
      <c r="H204" s="97">
        <f>SUMIF(цены!A:A,C204,цены!B:B)</f>
        <v>16.899999999999999</v>
      </c>
      <c r="I204" s="113">
        <f>SUMIF(наличие!H:H,C204,наличие!D:D)</f>
        <v>0</v>
      </c>
      <c r="J204" s="32" t="s">
        <v>54</v>
      </c>
      <c r="K204" s="35">
        <v>0</v>
      </c>
      <c r="L204" s="32" t="s">
        <v>54</v>
      </c>
      <c r="M204" s="35">
        <v>0</v>
      </c>
      <c r="N204" s="32" t="s">
        <v>54</v>
      </c>
      <c r="O204" s="35">
        <v>0</v>
      </c>
      <c r="P204" s="32" t="s">
        <v>54</v>
      </c>
      <c r="Q204" s="35">
        <v>0</v>
      </c>
      <c r="R204" s="36">
        <f t="shared" si="586"/>
        <v>0</v>
      </c>
      <c r="S204" s="92">
        <f t="shared" si="509"/>
        <v>0</v>
      </c>
      <c r="T204" s="42">
        <f t="shared" si="581"/>
        <v>3.15</v>
      </c>
      <c r="U204" s="24">
        <f t="shared" si="510"/>
        <v>0</v>
      </c>
      <c r="V204" s="25">
        <f t="shared" si="511"/>
        <v>14.14</v>
      </c>
      <c r="W204" s="70">
        <f t="shared" si="587"/>
        <v>49</v>
      </c>
      <c r="X204" s="30">
        <f>ROUND(V204*4.1,1)</f>
        <v>58</v>
      </c>
      <c r="Y204" s="11">
        <f t="shared" si="512"/>
        <v>4410</v>
      </c>
      <c r="Z204" s="6">
        <f t="shared" si="513"/>
        <v>2.4653465346534653</v>
      </c>
      <c r="AA204" s="26">
        <f t="shared" si="514"/>
        <v>26.9</v>
      </c>
      <c r="AB204" s="11" t="e">
        <f>ROUND(AA204*#REF!,-1)</f>
        <v>#REF!</v>
      </c>
      <c r="AC204" s="7">
        <f t="shared" si="515"/>
        <v>0.90240452616690225</v>
      </c>
      <c r="AD204" s="27">
        <f t="shared" si="516"/>
        <v>20.2</v>
      </c>
      <c r="AE204" s="11" t="e">
        <f>ROUND(AD204*#REF!,-1)</f>
        <v>#REF!</v>
      </c>
      <c r="AF204" s="19">
        <f t="shared" si="517"/>
        <v>0.42857142857142844</v>
      </c>
      <c r="AG204" s="57"/>
      <c r="AH204" s="82" t="s">
        <v>54</v>
      </c>
      <c r="AI204" s="83">
        <f>K204-AS204-BD204-BO204</f>
        <v>0</v>
      </c>
      <c r="AJ204" s="83" t="s">
        <v>54</v>
      </c>
      <c r="AK204" s="83">
        <f>M204-AU204-BF204-BQ204</f>
        <v>0</v>
      </c>
      <c r="AL204" s="83" t="s">
        <v>54</v>
      </c>
      <c r="AM204" s="83">
        <f>O204-AW204-BH204-BS204</f>
        <v>0</v>
      </c>
      <c r="AN204" s="83" t="s">
        <v>54</v>
      </c>
      <c r="AO204" s="83">
        <f>Q204-AY204-BJ204-BU204</f>
        <v>0</v>
      </c>
      <c r="AP204" s="89">
        <f t="shared" si="518"/>
        <v>0</v>
      </c>
      <c r="AQ204" s="86">
        <f t="shared" si="519"/>
        <v>0</v>
      </c>
      <c r="AR204" s="64" t="s">
        <v>54</v>
      </c>
      <c r="AS204" s="65">
        <v>0</v>
      </c>
      <c r="AT204" s="65" t="s">
        <v>54</v>
      </c>
      <c r="AU204" s="65">
        <v>0</v>
      </c>
      <c r="AV204" s="65" t="s">
        <v>54</v>
      </c>
      <c r="AW204" s="65">
        <v>0</v>
      </c>
      <c r="AX204" s="65" t="s">
        <v>54</v>
      </c>
      <c r="AY204" s="65">
        <v>0</v>
      </c>
      <c r="AZ204" s="61">
        <f t="shared" si="520"/>
        <v>0</v>
      </c>
      <c r="BA204" s="9">
        <f t="shared" si="521"/>
        <v>0</v>
      </c>
      <c r="BB204" s="9">
        <f t="shared" si="522"/>
        <v>0</v>
      </c>
      <c r="BC204" s="68" t="s">
        <v>54</v>
      </c>
      <c r="BD204" s="69">
        <v>0</v>
      </c>
      <c r="BE204" s="69" t="s">
        <v>54</v>
      </c>
      <c r="BF204" s="69">
        <v>0</v>
      </c>
      <c r="BG204" s="69" t="s">
        <v>54</v>
      </c>
      <c r="BH204" s="69">
        <v>0</v>
      </c>
      <c r="BI204" s="69" t="s">
        <v>54</v>
      </c>
      <c r="BJ204" s="69">
        <v>0</v>
      </c>
      <c r="BK204" s="61">
        <f t="shared" si="523"/>
        <v>0</v>
      </c>
      <c r="BL204" s="9">
        <f t="shared" si="524"/>
        <v>0</v>
      </c>
      <c r="BM204" s="9">
        <f t="shared" si="525"/>
        <v>0</v>
      </c>
      <c r="BN204" s="78" t="s">
        <v>54</v>
      </c>
      <c r="BO204" s="79">
        <v>0</v>
      </c>
      <c r="BP204" s="79" t="s">
        <v>54</v>
      </c>
      <c r="BQ204" s="79">
        <v>0</v>
      </c>
      <c r="BR204" s="79" t="s">
        <v>54</v>
      </c>
      <c r="BS204" s="79">
        <v>0</v>
      </c>
      <c r="BT204" s="79" t="s">
        <v>54</v>
      </c>
      <c r="BU204" s="79">
        <v>0</v>
      </c>
      <c r="BV204" s="61">
        <f t="shared" si="526"/>
        <v>0</v>
      </c>
      <c r="BW204" s="9">
        <f t="shared" si="527"/>
        <v>0</v>
      </c>
      <c r="BX204" s="9">
        <f t="shared" si="528"/>
        <v>0</v>
      </c>
      <c r="BY204" s="8">
        <v>0</v>
      </c>
      <c r="BZ204" s="9">
        <f t="shared" si="588"/>
        <v>0</v>
      </c>
      <c r="CA204" s="9">
        <f t="shared" si="589"/>
        <v>0</v>
      </c>
      <c r="CB204" s="8">
        <v>0</v>
      </c>
      <c r="CC204" s="9">
        <f t="shared" si="590"/>
        <v>0</v>
      </c>
      <c r="CD204" s="9">
        <f t="shared" si="591"/>
        <v>0</v>
      </c>
      <c r="CE204" s="10">
        <v>1</v>
      </c>
    </row>
    <row r="205" spans="1:83" s="10" customFormat="1" ht="58.5" customHeight="1">
      <c r="A205" s="10" t="s">
        <v>21</v>
      </c>
      <c r="B205" s="94"/>
      <c r="C205" s="129" t="s">
        <v>133</v>
      </c>
      <c r="D205" s="20" t="s">
        <v>2221</v>
      </c>
      <c r="E205" s="95" t="s">
        <v>1681</v>
      </c>
      <c r="F205" s="20" t="s">
        <v>1670</v>
      </c>
      <c r="G205" s="96">
        <f t="shared" si="529"/>
        <v>8.39</v>
      </c>
      <c r="H205" s="97">
        <f>SUMIF(цены!A:A,C205,цены!B:B)</f>
        <v>12.9</v>
      </c>
      <c r="I205" s="113">
        <f>SUMIF(наличие!H:H,C205,наличие!D:D)</f>
        <v>0</v>
      </c>
      <c r="J205" s="32" t="s">
        <v>54</v>
      </c>
      <c r="K205" s="35">
        <v>6</v>
      </c>
      <c r="L205" s="32" t="s">
        <v>54</v>
      </c>
      <c r="M205" s="35">
        <v>34</v>
      </c>
      <c r="N205" s="32" t="s">
        <v>54</v>
      </c>
      <c r="O205" s="35">
        <v>45</v>
      </c>
      <c r="P205" s="32" t="s">
        <v>54</v>
      </c>
      <c r="Q205" s="35">
        <v>25</v>
      </c>
      <c r="R205" s="36">
        <f t="shared" si="586"/>
        <v>110</v>
      </c>
      <c r="S205" s="92">
        <f t="shared" si="509"/>
        <v>922.90000000000009</v>
      </c>
      <c r="T205" s="42">
        <f t="shared" si="581"/>
        <v>2.76</v>
      </c>
      <c r="U205" s="24">
        <f t="shared" si="510"/>
        <v>303.59999999999997</v>
      </c>
      <c r="V205" s="25">
        <f t="shared" si="511"/>
        <v>11.15</v>
      </c>
      <c r="W205" s="70">
        <f t="shared" si="587"/>
        <v>39</v>
      </c>
      <c r="X205" s="30">
        <f>ROUND(V205*4.1,1)</f>
        <v>45.7</v>
      </c>
      <c r="Y205" s="11">
        <f t="shared" si="512"/>
        <v>3510</v>
      </c>
      <c r="Z205" s="6">
        <f t="shared" si="513"/>
        <v>2.4977578475336322</v>
      </c>
      <c r="AA205" s="26">
        <f t="shared" si="514"/>
        <v>21.4</v>
      </c>
      <c r="AB205" s="11" t="e">
        <f>ROUND(AA205*#REF!,-1)</f>
        <v>#REF!</v>
      </c>
      <c r="AC205" s="7">
        <f t="shared" si="515"/>
        <v>0.9192825112107621</v>
      </c>
      <c r="AD205" s="27">
        <f t="shared" si="516"/>
        <v>16.100000000000001</v>
      </c>
      <c r="AE205" s="11" t="e">
        <f>ROUND(AD205*#REF!,-1)</f>
        <v>#REF!</v>
      </c>
      <c r="AF205" s="19">
        <f t="shared" si="517"/>
        <v>0.44394618834080724</v>
      </c>
      <c r="AG205" s="57"/>
      <c r="AH205" s="82" t="s">
        <v>54</v>
      </c>
      <c r="AI205" s="83">
        <f>K205-AS205-BD205-BO205</f>
        <v>4</v>
      </c>
      <c r="AJ205" s="83" t="s">
        <v>54</v>
      </c>
      <c r="AK205" s="83">
        <f>M205-AU205-BF205-BQ205</f>
        <v>17</v>
      </c>
      <c r="AL205" s="83" t="s">
        <v>54</v>
      </c>
      <c r="AM205" s="83">
        <f>O205-AW205-BH205-BS205</f>
        <v>22</v>
      </c>
      <c r="AN205" s="83" t="s">
        <v>54</v>
      </c>
      <c r="AO205" s="83">
        <f>Q205-AY205-BJ205-BU205</f>
        <v>12</v>
      </c>
      <c r="AP205" s="89">
        <f t="shared" si="518"/>
        <v>55</v>
      </c>
      <c r="AQ205" s="86">
        <f t="shared" si="519"/>
        <v>461.45000000000005</v>
      </c>
      <c r="AR205" s="64" t="s">
        <v>54</v>
      </c>
      <c r="AS205" s="65">
        <v>0</v>
      </c>
      <c r="AT205" s="65" t="s">
        <v>54</v>
      </c>
      <c r="AU205" s="65">
        <v>10</v>
      </c>
      <c r="AV205" s="65" t="s">
        <v>54</v>
      </c>
      <c r="AW205" s="65">
        <v>14</v>
      </c>
      <c r="AX205" s="65" t="s">
        <v>54</v>
      </c>
      <c r="AY205" s="65">
        <v>8</v>
      </c>
      <c r="AZ205" s="61">
        <f t="shared" si="520"/>
        <v>32</v>
      </c>
      <c r="BA205" s="9">
        <f t="shared" si="521"/>
        <v>487.9199999999999</v>
      </c>
      <c r="BB205" s="9">
        <f t="shared" si="522"/>
        <v>268.48</v>
      </c>
      <c r="BC205" s="68" t="s">
        <v>54</v>
      </c>
      <c r="BD205" s="69">
        <v>1</v>
      </c>
      <c r="BE205" s="69" t="s">
        <v>54</v>
      </c>
      <c r="BF205" s="69">
        <v>3</v>
      </c>
      <c r="BG205" s="69" t="s">
        <v>54</v>
      </c>
      <c r="BH205" s="69">
        <v>4</v>
      </c>
      <c r="BI205" s="69" t="s">
        <v>54</v>
      </c>
      <c r="BJ205" s="69">
        <v>2</v>
      </c>
      <c r="BK205" s="61">
        <f t="shared" si="523"/>
        <v>10</v>
      </c>
      <c r="BL205" s="9">
        <f t="shared" si="524"/>
        <v>164.85300000000001</v>
      </c>
      <c r="BM205" s="9">
        <f t="shared" si="525"/>
        <v>83.9</v>
      </c>
      <c r="BN205" s="78" t="s">
        <v>54</v>
      </c>
      <c r="BO205" s="79">
        <v>1</v>
      </c>
      <c r="BP205" s="79" t="s">
        <v>54</v>
      </c>
      <c r="BQ205" s="79">
        <v>4</v>
      </c>
      <c r="BR205" s="79" t="s">
        <v>54</v>
      </c>
      <c r="BS205" s="79">
        <v>5</v>
      </c>
      <c r="BT205" s="79" t="s">
        <v>54</v>
      </c>
      <c r="BU205" s="79">
        <v>3</v>
      </c>
      <c r="BV205" s="61">
        <f t="shared" si="526"/>
        <v>13</v>
      </c>
      <c r="BW205" s="9">
        <f t="shared" si="527"/>
        <v>314.33999999999997</v>
      </c>
      <c r="BX205" s="9">
        <f t="shared" si="528"/>
        <v>109.07000000000001</v>
      </c>
      <c r="BY205" s="8">
        <v>0</v>
      </c>
      <c r="BZ205" s="9">
        <f t="shared" si="588"/>
        <v>0</v>
      </c>
      <c r="CA205" s="9">
        <f t="shared" si="589"/>
        <v>0</v>
      </c>
      <c r="CB205" s="8">
        <v>0</v>
      </c>
      <c r="CC205" s="9">
        <f t="shared" si="590"/>
        <v>0</v>
      </c>
      <c r="CD205" s="9">
        <f t="shared" si="591"/>
        <v>0</v>
      </c>
      <c r="CE205" s="10">
        <v>1</v>
      </c>
    </row>
    <row r="206" spans="1:83" s="10" customFormat="1" ht="58.5" customHeight="1">
      <c r="A206" s="10" t="s">
        <v>21</v>
      </c>
      <c r="B206" s="94"/>
      <c r="C206" s="129" t="s">
        <v>133</v>
      </c>
      <c r="D206" s="20" t="s">
        <v>2185</v>
      </c>
      <c r="E206" s="95" t="s">
        <v>1681</v>
      </c>
      <c r="F206" s="20" t="s">
        <v>1670</v>
      </c>
      <c r="G206" s="96">
        <f t="shared" si="529"/>
        <v>8.39</v>
      </c>
      <c r="H206" s="97">
        <f>SUMIF(цены!A:A,C206,цены!B:B)</f>
        <v>12.9</v>
      </c>
      <c r="I206" s="113">
        <f>SUMIF(наличие!H:H,C206,наличие!D:D)</f>
        <v>0</v>
      </c>
      <c r="J206" s="32" t="s">
        <v>54</v>
      </c>
      <c r="K206" s="35">
        <v>2</v>
      </c>
      <c r="L206" s="32" t="s">
        <v>54</v>
      </c>
      <c r="M206" s="35">
        <v>22</v>
      </c>
      <c r="N206" s="32" t="s">
        <v>54</v>
      </c>
      <c r="O206" s="35">
        <v>31</v>
      </c>
      <c r="P206" s="32" t="s">
        <v>54</v>
      </c>
      <c r="Q206" s="35">
        <v>16</v>
      </c>
      <c r="R206" s="36">
        <f t="shared" ref="R206:R207" si="592">SUM(J206:Q206)</f>
        <v>71</v>
      </c>
      <c r="S206" s="92">
        <f t="shared" ref="S206:S207" si="593">G206*R206</f>
        <v>595.69000000000005</v>
      </c>
      <c r="T206" s="42">
        <f t="shared" ref="T206:T207" si="594">1.5+ROUND(G206*0.3,2)/2</f>
        <v>2.76</v>
      </c>
      <c r="U206" s="24">
        <f t="shared" ref="U206:U207" si="595">R206*T206</f>
        <v>195.95999999999998</v>
      </c>
      <c r="V206" s="25">
        <f t="shared" ref="V206:V207" si="596">G206+T206</f>
        <v>11.15</v>
      </c>
      <c r="W206" s="70">
        <f t="shared" ref="W206:W207" si="597">ROUND(V206*3.5,0)</f>
        <v>39</v>
      </c>
      <c r="X206" s="30">
        <f t="shared" ref="X206:X207" si="598">ROUND(V206*4.1,1)</f>
        <v>45.7</v>
      </c>
      <c r="Y206" s="11">
        <f t="shared" ref="Y206:Y207" si="599">ROUND(W206*$Y$2,-1)</f>
        <v>3510</v>
      </c>
      <c r="Z206" s="6">
        <f t="shared" ref="Z206:Z207" si="600">(W206-V206)/V206</f>
        <v>2.4977578475336322</v>
      </c>
      <c r="AA206" s="26">
        <f t="shared" ref="AA206:AA207" si="601">ROUND(W206/1.82,1)</f>
        <v>21.4</v>
      </c>
      <c r="AB206" s="11" t="e">
        <f>ROUND(AA206*#REF!,-1)</f>
        <v>#REF!</v>
      </c>
      <c r="AC206" s="7">
        <f t="shared" ref="AC206:AC207" si="602">(AA206-V206)/V206</f>
        <v>0.9192825112107621</v>
      </c>
      <c r="AD206" s="27">
        <f t="shared" ref="AD206:AD207" si="603">ROUND(AA206*0.75,1)</f>
        <v>16.100000000000001</v>
      </c>
      <c r="AE206" s="11" t="e">
        <f>ROUND(AD206*#REF!,-1)</f>
        <v>#REF!</v>
      </c>
      <c r="AF206" s="19">
        <f t="shared" ref="AF206:AF207" si="604">(AD206-V206)/V206</f>
        <v>0.44394618834080724</v>
      </c>
      <c r="AG206" s="57"/>
      <c r="AH206" s="82" t="s">
        <v>54</v>
      </c>
      <c r="AI206" s="83">
        <f t="shared" ref="AI206:AI207" si="605">K206-AS206-BD206-BO206</f>
        <v>2</v>
      </c>
      <c r="AJ206" s="83" t="s">
        <v>54</v>
      </c>
      <c r="AK206" s="83">
        <f t="shared" ref="AK206:AK207" si="606">M206-AU206-BF206-BQ206</f>
        <v>11</v>
      </c>
      <c r="AL206" s="83" t="s">
        <v>54</v>
      </c>
      <c r="AM206" s="83">
        <f t="shared" ref="AM206:AM207" si="607">O206-AW206-BH206-BS206</f>
        <v>16</v>
      </c>
      <c r="AN206" s="83" t="s">
        <v>54</v>
      </c>
      <c r="AO206" s="83">
        <f t="shared" ref="AO206:AO207" si="608">Q206-AY206-BJ206-BU206</f>
        <v>8</v>
      </c>
      <c r="AP206" s="89">
        <f t="shared" ref="AP206:AP207" si="609">SUM(AH206:AO206)</f>
        <v>37</v>
      </c>
      <c r="AQ206" s="86">
        <f t="shared" ref="AQ206:AQ207" si="610">AP206*G206</f>
        <v>310.43</v>
      </c>
      <c r="AR206" s="64" t="s">
        <v>54</v>
      </c>
      <c r="AS206" s="65">
        <v>0</v>
      </c>
      <c r="AT206" s="65" t="s">
        <v>54</v>
      </c>
      <c r="AU206" s="65">
        <v>6</v>
      </c>
      <c r="AV206" s="65" t="s">
        <v>54</v>
      </c>
      <c r="AW206" s="65">
        <v>8</v>
      </c>
      <c r="AX206" s="65" t="s">
        <v>54</v>
      </c>
      <c r="AY206" s="65">
        <v>4</v>
      </c>
      <c r="AZ206" s="61">
        <f t="shared" ref="AZ206:AZ207" si="611">SUM(AR206:AY206)</f>
        <v>18</v>
      </c>
      <c r="BA206" s="9">
        <f t="shared" ref="BA206:BA207" si="612">AZ206*AA206*0.75*0.95</f>
        <v>274.45499999999998</v>
      </c>
      <c r="BB206" s="9">
        <f t="shared" ref="BB206:BB207" si="613">AZ206*G206</f>
        <v>151.02000000000001</v>
      </c>
      <c r="BC206" s="68" t="s">
        <v>54</v>
      </c>
      <c r="BD206" s="69">
        <v>0</v>
      </c>
      <c r="BE206" s="69" t="s">
        <v>54</v>
      </c>
      <c r="BF206" s="69">
        <v>2</v>
      </c>
      <c r="BG206" s="69" t="s">
        <v>54</v>
      </c>
      <c r="BH206" s="69">
        <v>3</v>
      </c>
      <c r="BI206" s="69" t="s">
        <v>54</v>
      </c>
      <c r="BJ206" s="69">
        <v>2</v>
      </c>
      <c r="BK206" s="61">
        <f t="shared" ref="BK206:BK207" si="614">SUM(BC206:BJ206)</f>
        <v>7</v>
      </c>
      <c r="BL206" s="9">
        <f t="shared" ref="BL206:BL207" si="615">BK206*W206*0.4227</f>
        <v>115.39710000000001</v>
      </c>
      <c r="BM206" s="9">
        <f t="shared" ref="BM206:BM207" si="616">BK206*G206</f>
        <v>58.730000000000004</v>
      </c>
      <c r="BN206" s="78" t="s">
        <v>54</v>
      </c>
      <c r="BO206" s="79">
        <v>0</v>
      </c>
      <c r="BP206" s="79" t="s">
        <v>54</v>
      </c>
      <c r="BQ206" s="79">
        <v>3</v>
      </c>
      <c r="BR206" s="79" t="s">
        <v>54</v>
      </c>
      <c r="BS206" s="79">
        <v>4</v>
      </c>
      <c r="BT206" s="79" t="s">
        <v>54</v>
      </c>
      <c r="BU206" s="79">
        <v>2</v>
      </c>
      <c r="BV206" s="61">
        <f t="shared" si="526"/>
        <v>9</v>
      </c>
      <c r="BW206" s="9">
        <f t="shared" si="527"/>
        <v>217.62</v>
      </c>
      <c r="BX206" s="9">
        <f t="shared" si="528"/>
        <v>75.510000000000005</v>
      </c>
      <c r="BY206" s="8">
        <v>0</v>
      </c>
      <c r="BZ206" s="9">
        <f t="shared" si="588"/>
        <v>0</v>
      </c>
      <c r="CA206" s="9">
        <f t="shared" si="589"/>
        <v>0</v>
      </c>
      <c r="CB206" s="8">
        <v>0</v>
      </c>
      <c r="CC206" s="9">
        <f t="shared" si="590"/>
        <v>0</v>
      </c>
      <c r="CD206" s="9">
        <f t="shared" si="591"/>
        <v>0</v>
      </c>
      <c r="CE206" s="10">
        <v>1</v>
      </c>
    </row>
    <row r="207" spans="1:83" s="10" customFormat="1" ht="58.5" customHeight="1">
      <c r="A207" s="10" t="s">
        <v>21</v>
      </c>
      <c r="B207" s="94"/>
      <c r="C207" s="129" t="s">
        <v>133</v>
      </c>
      <c r="D207" s="20" t="s">
        <v>2191</v>
      </c>
      <c r="E207" s="95" t="s">
        <v>1681</v>
      </c>
      <c r="F207" s="20" t="s">
        <v>1670</v>
      </c>
      <c r="G207" s="96">
        <f t="shared" si="529"/>
        <v>8.39</v>
      </c>
      <c r="H207" s="97">
        <f>SUMIF(цены!A:A,C207,цены!B:B)</f>
        <v>12.9</v>
      </c>
      <c r="I207" s="113">
        <f>SUMIF(наличие!H:H,C207,наличие!D:D)</f>
        <v>0</v>
      </c>
      <c r="J207" s="32" t="s">
        <v>54</v>
      </c>
      <c r="K207" s="35">
        <v>2</v>
      </c>
      <c r="L207" s="32" t="s">
        <v>54</v>
      </c>
      <c r="M207" s="35">
        <v>22</v>
      </c>
      <c r="N207" s="32" t="s">
        <v>54</v>
      </c>
      <c r="O207" s="35">
        <v>31</v>
      </c>
      <c r="P207" s="32" t="s">
        <v>54</v>
      </c>
      <c r="Q207" s="35">
        <v>16</v>
      </c>
      <c r="R207" s="36">
        <f t="shared" si="592"/>
        <v>71</v>
      </c>
      <c r="S207" s="92">
        <f t="shared" si="593"/>
        <v>595.69000000000005</v>
      </c>
      <c r="T207" s="42">
        <f t="shared" si="594"/>
        <v>2.76</v>
      </c>
      <c r="U207" s="24">
        <f t="shared" si="595"/>
        <v>195.95999999999998</v>
      </c>
      <c r="V207" s="25">
        <f t="shared" si="596"/>
        <v>11.15</v>
      </c>
      <c r="W207" s="70">
        <f t="shared" si="597"/>
        <v>39</v>
      </c>
      <c r="X207" s="30">
        <f t="shared" si="598"/>
        <v>45.7</v>
      </c>
      <c r="Y207" s="11">
        <f t="shared" si="599"/>
        <v>3510</v>
      </c>
      <c r="Z207" s="6">
        <f t="shared" si="600"/>
        <v>2.4977578475336322</v>
      </c>
      <c r="AA207" s="26">
        <f t="shared" si="601"/>
        <v>21.4</v>
      </c>
      <c r="AB207" s="11" t="e">
        <f>ROUND(AA207*#REF!,-1)</f>
        <v>#REF!</v>
      </c>
      <c r="AC207" s="7">
        <f t="shared" si="602"/>
        <v>0.9192825112107621</v>
      </c>
      <c r="AD207" s="27">
        <f t="shared" si="603"/>
        <v>16.100000000000001</v>
      </c>
      <c r="AE207" s="11" t="e">
        <f>ROUND(AD207*#REF!,-1)</f>
        <v>#REF!</v>
      </c>
      <c r="AF207" s="19">
        <f t="shared" si="604"/>
        <v>0.44394618834080724</v>
      </c>
      <c r="AG207" s="57"/>
      <c r="AH207" s="82" t="s">
        <v>54</v>
      </c>
      <c r="AI207" s="83">
        <f t="shared" si="605"/>
        <v>2</v>
      </c>
      <c r="AJ207" s="83" t="s">
        <v>54</v>
      </c>
      <c r="AK207" s="83">
        <f t="shared" si="606"/>
        <v>11</v>
      </c>
      <c r="AL207" s="83" t="s">
        <v>54</v>
      </c>
      <c r="AM207" s="83">
        <f t="shared" si="607"/>
        <v>16</v>
      </c>
      <c r="AN207" s="83" t="s">
        <v>54</v>
      </c>
      <c r="AO207" s="83">
        <f t="shared" si="608"/>
        <v>8</v>
      </c>
      <c r="AP207" s="89">
        <f t="shared" si="609"/>
        <v>37</v>
      </c>
      <c r="AQ207" s="86">
        <f t="shared" si="610"/>
        <v>310.43</v>
      </c>
      <c r="AR207" s="64" t="s">
        <v>54</v>
      </c>
      <c r="AS207" s="65">
        <v>0</v>
      </c>
      <c r="AT207" s="65" t="s">
        <v>54</v>
      </c>
      <c r="AU207" s="65">
        <v>6</v>
      </c>
      <c r="AV207" s="65" t="s">
        <v>54</v>
      </c>
      <c r="AW207" s="65">
        <v>8</v>
      </c>
      <c r="AX207" s="65" t="s">
        <v>54</v>
      </c>
      <c r="AY207" s="65">
        <v>4</v>
      </c>
      <c r="AZ207" s="61">
        <f t="shared" si="611"/>
        <v>18</v>
      </c>
      <c r="BA207" s="9">
        <f t="shared" si="612"/>
        <v>274.45499999999998</v>
      </c>
      <c r="BB207" s="9">
        <f t="shared" si="613"/>
        <v>151.02000000000001</v>
      </c>
      <c r="BC207" s="68" t="s">
        <v>54</v>
      </c>
      <c r="BD207" s="69">
        <v>0</v>
      </c>
      <c r="BE207" s="69" t="s">
        <v>54</v>
      </c>
      <c r="BF207" s="69">
        <v>2</v>
      </c>
      <c r="BG207" s="69" t="s">
        <v>54</v>
      </c>
      <c r="BH207" s="69">
        <v>3</v>
      </c>
      <c r="BI207" s="69" t="s">
        <v>54</v>
      </c>
      <c r="BJ207" s="69">
        <v>2</v>
      </c>
      <c r="BK207" s="61">
        <f t="shared" si="614"/>
        <v>7</v>
      </c>
      <c r="BL207" s="9">
        <f t="shared" si="615"/>
        <v>115.39710000000001</v>
      </c>
      <c r="BM207" s="9">
        <f t="shared" si="616"/>
        <v>58.730000000000004</v>
      </c>
      <c r="BN207" s="78" t="s">
        <v>54</v>
      </c>
      <c r="BO207" s="79">
        <v>0</v>
      </c>
      <c r="BP207" s="79" t="s">
        <v>54</v>
      </c>
      <c r="BQ207" s="79">
        <v>3</v>
      </c>
      <c r="BR207" s="79" t="s">
        <v>54</v>
      </c>
      <c r="BS207" s="79">
        <v>4</v>
      </c>
      <c r="BT207" s="79" t="s">
        <v>54</v>
      </c>
      <c r="BU207" s="79">
        <v>2</v>
      </c>
      <c r="BV207" s="61">
        <f t="shared" si="526"/>
        <v>9</v>
      </c>
      <c r="BW207" s="9">
        <f t="shared" si="527"/>
        <v>217.62</v>
      </c>
      <c r="BX207" s="9">
        <f t="shared" si="528"/>
        <v>75.510000000000005</v>
      </c>
      <c r="BY207" s="8">
        <v>0</v>
      </c>
      <c r="BZ207" s="9">
        <f t="shared" si="588"/>
        <v>0</v>
      </c>
      <c r="CA207" s="9">
        <f t="shared" si="589"/>
        <v>0</v>
      </c>
      <c r="CB207" s="8">
        <v>0</v>
      </c>
      <c r="CC207" s="9">
        <f t="shared" si="590"/>
        <v>0</v>
      </c>
      <c r="CD207" s="9">
        <f t="shared" si="591"/>
        <v>0</v>
      </c>
      <c r="CE207" s="10">
        <v>1</v>
      </c>
    </row>
    <row r="208" spans="1:83" s="10" customFormat="1" ht="58.5" customHeight="1">
      <c r="A208" s="10" t="s">
        <v>21</v>
      </c>
      <c r="B208" s="94"/>
      <c r="C208" s="129" t="s">
        <v>2236</v>
      </c>
      <c r="D208" s="20" t="s">
        <v>2197</v>
      </c>
      <c r="E208" s="95" t="s">
        <v>2255</v>
      </c>
      <c r="F208" s="20" t="s">
        <v>1670</v>
      </c>
      <c r="G208" s="96">
        <f t="shared" si="529"/>
        <v>7.09</v>
      </c>
      <c r="H208" s="125">
        <f>SUMIF(цены!A:A,C208,цены!B:B)</f>
        <v>10.9</v>
      </c>
      <c r="I208" s="113">
        <f>SUMIF(наличие!H:H,C208,наличие!D:D)</f>
        <v>0</v>
      </c>
      <c r="J208" s="35">
        <v>0</v>
      </c>
      <c r="K208" s="32" t="s">
        <v>54</v>
      </c>
      <c r="L208" s="32" t="s">
        <v>54</v>
      </c>
      <c r="M208" s="32" t="s">
        <v>54</v>
      </c>
      <c r="N208" s="32" t="s">
        <v>54</v>
      </c>
      <c r="O208" s="32" t="s">
        <v>54</v>
      </c>
      <c r="P208" s="32" t="s">
        <v>54</v>
      </c>
      <c r="Q208" s="32" t="s">
        <v>54</v>
      </c>
      <c r="R208" s="36">
        <f t="shared" ref="R208:R271" si="617">SUM(J208:Q208)</f>
        <v>0</v>
      </c>
      <c r="S208" s="92">
        <f t="shared" si="509"/>
        <v>0</v>
      </c>
      <c r="T208" s="42">
        <f t="shared" si="581"/>
        <v>2.5649999999999999</v>
      </c>
      <c r="U208" s="24">
        <f t="shared" si="510"/>
        <v>0</v>
      </c>
      <c r="V208" s="25">
        <f t="shared" si="511"/>
        <v>9.6549999999999994</v>
      </c>
      <c r="W208" s="70">
        <f t="shared" si="587"/>
        <v>34</v>
      </c>
      <c r="X208" s="44">
        <f t="shared" ref="X208:X271" si="618">ROUND(V208*3.5,1)</f>
        <v>33.799999999999997</v>
      </c>
      <c r="Y208" s="11">
        <f t="shared" si="512"/>
        <v>3060</v>
      </c>
      <c r="Z208" s="6">
        <f t="shared" si="513"/>
        <v>2.5214914552045573</v>
      </c>
      <c r="AA208" s="26">
        <f t="shared" si="514"/>
        <v>18.7</v>
      </c>
      <c r="AB208" s="11" t="e">
        <f>ROUND(AA208*#REF!,-1)</f>
        <v>#REF!</v>
      </c>
      <c r="AC208" s="7">
        <f t="shared" si="515"/>
        <v>0.93682030036250652</v>
      </c>
      <c r="AD208" s="27">
        <f t="shared" si="516"/>
        <v>14</v>
      </c>
      <c r="AE208" s="11" t="e">
        <f>ROUND(AD208*#REF!,-1)</f>
        <v>#REF!</v>
      </c>
      <c r="AF208" s="19">
        <f t="shared" si="517"/>
        <v>0.45002589331952364</v>
      </c>
      <c r="AG208" s="57"/>
      <c r="AH208" s="82">
        <f t="shared" ref="AH208:AH271" si="619">J208-AR208-BC208-BN208-BY208-CB208+I208</f>
        <v>0</v>
      </c>
      <c r="AI208" s="83" t="s">
        <v>54</v>
      </c>
      <c r="AJ208" s="83" t="s">
        <v>54</v>
      </c>
      <c r="AK208" s="83" t="s">
        <v>54</v>
      </c>
      <c r="AL208" s="83" t="s">
        <v>54</v>
      </c>
      <c r="AM208" s="83" t="s">
        <v>54</v>
      </c>
      <c r="AN208" s="83" t="s">
        <v>54</v>
      </c>
      <c r="AO208" s="83" t="s">
        <v>54</v>
      </c>
      <c r="AP208" s="89">
        <f t="shared" si="518"/>
        <v>0</v>
      </c>
      <c r="AQ208" s="86">
        <f t="shared" si="519"/>
        <v>0</v>
      </c>
      <c r="AR208" s="64">
        <v>0</v>
      </c>
      <c r="AS208" s="65" t="s">
        <v>54</v>
      </c>
      <c r="AT208" s="65" t="s">
        <v>54</v>
      </c>
      <c r="AU208" s="65" t="s">
        <v>54</v>
      </c>
      <c r="AV208" s="65" t="s">
        <v>54</v>
      </c>
      <c r="AW208" s="65" t="s">
        <v>54</v>
      </c>
      <c r="AX208" s="65" t="s">
        <v>54</v>
      </c>
      <c r="AY208" s="65" t="s">
        <v>54</v>
      </c>
      <c r="AZ208" s="61">
        <f t="shared" si="520"/>
        <v>0</v>
      </c>
      <c r="BA208" s="9">
        <f t="shared" si="521"/>
        <v>0</v>
      </c>
      <c r="BB208" s="9">
        <f t="shared" si="522"/>
        <v>0</v>
      </c>
      <c r="BC208" s="68">
        <v>0</v>
      </c>
      <c r="BD208" s="69" t="s">
        <v>54</v>
      </c>
      <c r="BE208" s="69" t="s">
        <v>54</v>
      </c>
      <c r="BF208" s="69" t="s">
        <v>54</v>
      </c>
      <c r="BG208" s="69" t="s">
        <v>54</v>
      </c>
      <c r="BH208" s="69" t="s">
        <v>54</v>
      </c>
      <c r="BI208" s="69" t="s">
        <v>54</v>
      </c>
      <c r="BJ208" s="69" t="s">
        <v>54</v>
      </c>
      <c r="BK208" s="61">
        <f t="shared" si="523"/>
        <v>0</v>
      </c>
      <c r="BL208" s="9">
        <f t="shared" si="524"/>
        <v>0</v>
      </c>
      <c r="BM208" s="9">
        <f t="shared" si="525"/>
        <v>0</v>
      </c>
      <c r="BN208" s="78">
        <v>0</v>
      </c>
      <c r="BO208" s="79" t="s">
        <v>54</v>
      </c>
      <c r="BP208" s="79" t="s">
        <v>54</v>
      </c>
      <c r="BQ208" s="79" t="s">
        <v>54</v>
      </c>
      <c r="BR208" s="79" t="s">
        <v>54</v>
      </c>
      <c r="BS208" s="79" t="s">
        <v>54</v>
      </c>
      <c r="BT208" s="79" t="s">
        <v>54</v>
      </c>
      <c r="BU208" s="79" t="s">
        <v>54</v>
      </c>
      <c r="BV208" s="61">
        <f t="shared" si="526"/>
        <v>0</v>
      </c>
      <c r="BW208" s="9">
        <f t="shared" si="527"/>
        <v>0</v>
      </c>
      <c r="BX208" s="9">
        <f t="shared" si="528"/>
        <v>0</v>
      </c>
      <c r="BY208" s="8">
        <v>0</v>
      </c>
      <c r="BZ208" s="9">
        <f t="shared" si="588"/>
        <v>0</v>
      </c>
      <c r="CA208" s="9">
        <f t="shared" si="589"/>
        <v>0</v>
      </c>
      <c r="CB208" s="8">
        <v>0</v>
      </c>
      <c r="CC208" s="9">
        <f t="shared" si="590"/>
        <v>0</v>
      </c>
      <c r="CD208" s="9">
        <f t="shared" si="591"/>
        <v>0</v>
      </c>
      <c r="CE208" s="10">
        <v>1</v>
      </c>
    </row>
    <row r="209" spans="1:83" s="10" customFormat="1" ht="58.5" customHeight="1">
      <c r="A209" s="10" t="s">
        <v>21</v>
      </c>
      <c r="B209" s="94"/>
      <c r="C209" s="129" t="s">
        <v>2236</v>
      </c>
      <c r="D209" s="20" t="s">
        <v>2234</v>
      </c>
      <c r="E209" s="95" t="s">
        <v>2255</v>
      </c>
      <c r="F209" s="20" t="s">
        <v>1670</v>
      </c>
      <c r="G209" s="96">
        <f>ROUND(H209*0.65,2)</f>
        <v>7.09</v>
      </c>
      <c r="H209" s="125">
        <f>SUMIF(цены!A:A,C209,цены!B:B)</f>
        <v>10.9</v>
      </c>
      <c r="I209" s="113">
        <f>SUMIF(наличие!H:H,C209,наличие!D:D)</f>
        <v>0</v>
      </c>
      <c r="J209" s="35">
        <v>0</v>
      </c>
      <c r="K209" s="32" t="s">
        <v>54</v>
      </c>
      <c r="L209" s="32" t="s">
        <v>54</v>
      </c>
      <c r="M209" s="32" t="s">
        <v>54</v>
      </c>
      <c r="N209" s="32" t="s">
        <v>54</v>
      </c>
      <c r="O209" s="32" t="s">
        <v>54</v>
      </c>
      <c r="P209" s="32" t="s">
        <v>54</v>
      </c>
      <c r="Q209" s="32" t="s">
        <v>54</v>
      </c>
      <c r="R209" s="36">
        <f t="shared" si="617"/>
        <v>0</v>
      </c>
      <c r="S209" s="92">
        <f t="shared" si="509"/>
        <v>0</v>
      </c>
      <c r="T209" s="42">
        <f t="shared" si="581"/>
        <v>2.5649999999999999</v>
      </c>
      <c r="U209" s="24">
        <f t="shared" si="510"/>
        <v>0</v>
      </c>
      <c r="V209" s="25">
        <f t="shared" si="511"/>
        <v>9.6549999999999994</v>
      </c>
      <c r="W209" s="70">
        <f t="shared" si="587"/>
        <v>34</v>
      </c>
      <c r="X209" s="44">
        <f t="shared" si="618"/>
        <v>33.799999999999997</v>
      </c>
      <c r="Y209" s="11">
        <f t="shared" si="512"/>
        <v>3060</v>
      </c>
      <c r="Z209" s="6">
        <f t="shared" si="513"/>
        <v>2.5214914552045573</v>
      </c>
      <c r="AA209" s="26">
        <f t="shared" si="514"/>
        <v>18.7</v>
      </c>
      <c r="AB209" s="11" t="e">
        <f>ROUND(AA209*#REF!,-1)</f>
        <v>#REF!</v>
      </c>
      <c r="AC209" s="7">
        <f t="shared" si="515"/>
        <v>0.93682030036250652</v>
      </c>
      <c r="AD209" s="27">
        <f t="shared" si="516"/>
        <v>14</v>
      </c>
      <c r="AE209" s="11" t="e">
        <f>ROUND(AD209*#REF!,-1)</f>
        <v>#REF!</v>
      </c>
      <c r="AF209" s="19">
        <f t="shared" si="517"/>
        <v>0.45002589331952364</v>
      </c>
      <c r="AG209" s="57"/>
      <c r="AH209" s="82">
        <f t="shared" si="619"/>
        <v>0</v>
      </c>
      <c r="AI209" s="83" t="s">
        <v>54</v>
      </c>
      <c r="AJ209" s="83" t="s">
        <v>54</v>
      </c>
      <c r="AK209" s="83" t="s">
        <v>54</v>
      </c>
      <c r="AL209" s="83" t="s">
        <v>54</v>
      </c>
      <c r="AM209" s="83" t="s">
        <v>54</v>
      </c>
      <c r="AN209" s="83" t="s">
        <v>54</v>
      </c>
      <c r="AO209" s="83" t="s">
        <v>54</v>
      </c>
      <c r="AP209" s="89">
        <f t="shared" si="518"/>
        <v>0</v>
      </c>
      <c r="AQ209" s="86">
        <f t="shared" si="519"/>
        <v>0</v>
      </c>
      <c r="AR209" s="64">
        <v>0</v>
      </c>
      <c r="AS209" s="65" t="s">
        <v>54</v>
      </c>
      <c r="AT209" s="65" t="s">
        <v>54</v>
      </c>
      <c r="AU209" s="65" t="s">
        <v>54</v>
      </c>
      <c r="AV209" s="65" t="s">
        <v>54</v>
      </c>
      <c r="AW209" s="65" t="s">
        <v>54</v>
      </c>
      <c r="AX209" s="65" t="s">
        <v>54</v>
      </c>
      <c r="AY209" s="65" t="s">
        <v>54</v>
      </c>
      <c r="AZ209" s="61">
        <f t="shared" si="520"/>
        <v>0</v>
      </c>
      <c r="BA209" s="9">
        <f t="shared" si="521"/>
        <v>0</v>
      </c>
      <c r="BB209" s="9">
        <f t="shared" si="522"/>
        <v>0</v>
      </c>
      <c r="BC209" s="68">
        <v>0</v>
      </c>
      <c r="BD209" s="69" t="s">
        <v>54</v>
      </c>
      <c r="BE209" s="69" t="s">
        <v>54</v>
      </c>
      <c r="BF209" s="69" t="s">
        <v>54</v>
      </c>
      <c r="BG209" s="69" t="s">
        <v>54</v>
      </c>
      <c r="BH209" s="69" t="s">
        <v>54</v>
      </c>
      <c r="BI209" s="69" t="s">
        <v>54</v>
      </c>
      <c r="BJ209" s="69" t="s">
        <v>54</v>
      </c>
      <c r="BK209" s="61">
        <f t="shared" si="523"/>
        <v>0</v>
      </c>
      <c r="BL209" s="9">
        <f t="shared" si="524"/>
        <v>0</v>
      </c>
      <c r="BM209" s="9">
        <f t="shared" si="525"/>
        <v>0</v>
      </c>
      <c r="BN209" s="78">
        <v>0</v>
      </c>
      <c r="BO209" s="79" t="s">
        <v>54</v>
      </c>
      <c r="BP209" s="79" t="s">
        <v>54</v>
      </c>
      <c r="BQ209" s="79" t="s">
        <v>54</v>
      </c>
      <c r="BR209" s="79" t="s">
        <v>54</v>
      </c>
      <c r="BS209" s="79" t="s">
        <v>54</v>
      </c>
      <c r="BT209" s="79" t="s">
        <v>54</v>
      </c>
      <c r="BU209" s="79" t="s">
        <v>54</v>
      </c>
      <c r="BV209" s="61">
        <f t="shared" si="526"/>
        <v>0</v>
      </c>
      <c r="BW209" s="9">
        <f t="shared" si="527"/>
        <v>0</v>
      </c>
      <c r="BX209" s="9">
        <f t="shared" si="528"/>
        <v>0</v>
      </c>
      <c r="BY209" s="8">
        <v>0</v>
      </c>
      <c r="BZ209" s="9">
        <f t="shared" si="588"/>
        <v>0</v>
      </c>
      <c r="CA209" s="9">
        <f t="shared" si="589"/>
        <v>0</v>
      </c>
      <c r="CB209" s="8">
        <v>0</v>
      </c>
      <c r="CC209" s="9">
        <f t="shared" si="590"/>
        <v>0</v>
      </c>
      <c r="CD209" s="9">
        <f t="shared" si="591"/>
        <v>0</v>
      </c>
      <c r="CE209" s="10">
        <v>1</v>
      </c>
    </row>
    <row r="210" spans="1:83" s="10" customFormat="1" ht="58.5" customHeight="1">
      <c r="A210" s="10" t="s">
        <v>21</v>
      </c>
      <c r="B210" s="94"/>
      <c r="C210" s="129" t="s">
        <v>2236</v>
      </c>
      <c r="D210" s="20" t="s">
        <v>2184</v>
      </c>
      <c r="E210" s="95" t="s">
        <v>2255</v>
      </c>
      <c r="F210" s="20" t="s">
        <v>1670</v>
      </c>
      <c r="G210" s="96">
        <f>ROUND(H210*0.65,2)</f>
        <v>7.09</v>
      </c>
      <c r="H210" s="125">
        <f>SUMIF(цены!A:A,C210,цены!B:B)</f>
        <v>10.9</v>
      </c>
      <c r="I210" s="113">
        <f>SUMIF(наличие!H:H,C210,наличие!D:D)</f>
        <v>0</v>
      </c>
      <c r="J210" s="35">
        <v>0</v>
      </c>
      <c r="K210" s="32" t="s">
        <v>54</v>
      </c>
      <c r="L210" s="32" t="s">
        <v>54</v>
      </c>
      <c r="M210" s="32" t="s">
        <v>54</v>
      </c>
      <c r="N210" s="32" t="s">
        <v>54</v>
      </c>
      <c r="O210" s="32" t="s">
        <v>54</v>
      </c>
      <c r="P210" s="32" t="s">
        <v>54</v>
      </c>
      <c r="Q210" s="32" t="s">
        <v>54</v>
      </c>
      <c r="R210" s="36">
        <f t="shared" si="617"/>
        <v>0</v>
      </c>
      <c r="S210" s="92">
        <f t="shared" si="509"/>
        <v>0</v>
      </c>
      <c r="T210" s="42">
        <f t="shared" si="581"/>
        <v>2.5649999999999999</v>
      </c>
      <c r="U210" s="24">
        <f t="shared" si="510"/>
        <v>0</v>
      </c>
      <c r="V210" s="25">
        <f t="shared" si="511"/>
        <v>9.6549999999999994</v>
      </c>
      <c r="W210" s="70">
        <f t="shared" si="587"/>
        <v>34</v>
      </c>
      <c r="X210" s="44">
        <f t="shared" si="618"/>
        <v>33.799999999999997</v>
      </c>
      <c r="Y210" s="11">
        <f t="shared" si="512"/>
        <v>3060</v>
      </c>
      <c r="Z210" s="6">
        <f t="shared" si="513"/>
        <v>2.5214914552045573</v>
      </c>
      <c r="AA210" s="26">
        <f t="shared" si="514"/>
        <v>18.7</v>
      </c>
      <c r="AB210" s="11" t="e">
        <f>ROUND(AA210*#REF!,-1)</f>
        <v>#REF!</v>
      </c>
      <c r="AC210" s="7">
        <f t="shared" si="515"/>
        <v>0.93682030036250652</v>
      </c>
      <c r="AD210" s="27">
        <f t="shared" si="516"/>
        <v>14</v>
      </c>
      <c r="AE210" s="11" t="e">
        <f>ROUND(AD210*#REF!,-1)</f>
        <v>#REF!</v>
      </c>
      <c r="AF210" s="19">
        <f t="shared" si="517"/>
        <v>0.45002589331952364</v>
      </c>
      <c r="AG210" s="57"/>
      <c r="AH210" s="82">
        <f t="shared" si="619"/>
        <v>0</v>
      </c>
      <c r="AI210" s="83" t="s">
        <v>54</v>
      </c>
      <c r="AJ210" s="83" t="s">
        <v>54</v>
      </c>
      <c r="AK210" s="83" t="s">
        <v>54</v>
      </c>
      <c r="AL210" s="83" t="s">
        <v>54</v>
      </c>
      <c r="AM210" s="83" t="s">
        <v>54</v>
      </c>
      <c r="AN210" s="83" t="s">
        <v>54</v>
      </c>
      <c r="AO210" s="83" t="s">
        <v>54</v>
      </c>
      <c r="AP210" s="89">
        <f t="shared" si="518"/>
        <v>0</v>
      </c>
      <c r="AQ210" s="86">
        <f t="shared" si="519"/>
        <v>0</v>
      </c>
      <c r="AR210" s="64">
        <v>0</v>
      </c>
      <c r="AS210" s="65" t="s">
        <v>54</v>
      </c>
      <c r="AT210" s="65" t="s">
        <v>54</v>
      </c>
      <c r="AU210" s="65" t="s">
        <v>54</v>
      </c>
      <c r="AV210" s="65" t="s">
        <v>54</v>
      </c>
      <c r="AW210" s="65" t="s">
        <v>54</v>
      </c>
      <c r="AX210" s="65" t="s">
        <v>54</v>
      </c>
      <c r="AY210" s="65" t="s">
        <v>54</v>
      </c>
      <c r="AZ210" s="61">
        <f t="shared" si="520"/>
        <v>0</v>
      </c>
      <c r="BA210" s="9">
        <f t="shared" si="521"/>
        <v>0</v>
      </c>
      <c r="BB210" s="9">
        <f t="shared" si="522"/>
        <v>0</v>
      </c>
      <c r="BC210" s="68">
        <v>0</v>
      </c>
      <c r="BD210" s="69" t="s">
        <v>54</v>
      </c>
      <c r="BE210" s="69" t="s">
        <v>54</v>
      </c>
      <c r="BF210" s="69" t="s">
        <v>54</v>
      </c>
      <c r="BG210" s="69" t="s">
        <v>54</v>
      </c>
      <c r="BH210" s="69" t="s">
        <v>54</v>
      </c>
      <c r="BI210" s="69" t="s">
        <v>54</v>
      </c>
      <c r="BJ210" s="69" t="s">
        <v>54</v>
      </c>
      <c r="BK210" s="61">
        <f t="shared" si="523"/>
        <v>0</v>
      </c>
      <c r="BL210" s="9">
        <f t="shared" si="524"/>
        <v>0</v>
      </c>
      <c r="BM210" s="9">
        <f t="shared" si="525"/>
        <v>0</v>
      </c>
      <c r="BN210" s="78">
        <v>0</v>
      </c>
      <c r="BO210" s="79" t="s">
        <v>54</v>
      </c>
      <c r="BP210" s="79" t="s">
        <v>54</v>
      </c>
      <c r="BQ210" s="79" t="s">
        <v>54</v>
      </c>
      <c r="BR210" s="79" t="s">
        <v>54</v>
      </c>
      <c r="BS210" s="79" t="s">
        <v>54</v>
      </c>
      <c r="BT210" s="79" t="s">
        <v>54</v>
      </c>
      <c r="BU210" s="79" t="s">
        <v>54</v>
      </c>
      <c r="BV210" s="61">
        <f t="shared" si="526"/>
        <v>0</v>
      </c>
      <c r="BW210" s="9">
        <f t="shared" si="527"/>
        <v>0</v>
      </c>
      <c r="BX210" s="9">
        <f t="shared" si="528"/>
        <v>0</v>
      </c>
      <c r="BY210" s="8">
        <v>0</v>
      </c>
      <c r="BZ210" s="9">
        <f t="shared" si="588"/>
        <v>0</v>
      </c>
      <c r="CA210" s="9">
        <f t="shared" si="589"/>
        <v>0</v>
      </c>
      <c r="CB210" s="8">
        <v>0</v>
      </c>
      <c r="CC210" s="9">
        <f t="shared" si="590"/>
        <v>0</v>
      </c>
      <c r="CD210" s="9">
        <f t="shared" si="591"/>
        <v>0</v>
      </c>
      <c r="CE210" s="10">
        <v>1</v>
      </c>
    </row>
    <row r="211" spans="1:83" s="10" customFormat="1" ht="58.5" customHeight="1">
      <c r="A211" s="10" t="s">
        <v>21</v>
      </c>
      <c r="B211" s="94"/>
      <c r="C211" s="129" t="s">
        <v>2236</v>
      </c>
      <c r="D211" s="20" t="s">
        <v>2193</v>
      </c>
      <c r="E211" s="95" t="s">
        <v>2255</v>
      </c>
      <c r="F211" s="20" t="s">
        <v>1670</v>
      </c>
      <c r="G211" s="96">
        <f>ROUND(H211*0.65,2)</f>
        <v>7.09</v>
      </c>
      <c r="H211" s="125">
        <f>SUMIF(цены!A:A,C211,цены!B:B)</f>
        <v>10.9</v>
      </c>
      <c r="I211" s="113">
        <f>SUMIF(наличие!H:H,C211,наличие!D:D)</f>
        <v>0</v>
      </c>
      <c r="J211" s="35">
        <v>0</v>
      </c>
      <c r="K211" s="32" t="s">
        <v>54</v>
      </c>
      <c r="L211" s="32" t="s">
        <v>54</v>
      </c>
      <c r="M211" s="32" t="s">
        <v>54</v>
      </c>
      <c r="N211" s="32" t="s">
        <v>54</v>
      </c>
      <c r="O211" s="32" t="s">
        <v>54</v>
      </c>
      <c r="P211" s="32" t="s">
        <v>54</v>
      </c>
      <c r="Q211" s="32" t="s">
        <v>54</v>
      </c>
      <c r="R211" s="36">
        <f t="shared" si="617"/>
        <v>0</v>
      </c>
      <c r="S211" s="92">
        <f t="shared" si="509"/>
        <v>0</v>
      </c>
      <c r="T211" s="42">
        <f t="shared" si="581"/>
        <v>2.5649999999999999</v>
      </c>
      <c r="U211" s="24">
        <f t="shared" si="510"/>
        <v>0</v>
      </c>
      <c r="V211" s="25">
        <f t="shared" si="511"/>
        <v>9.6549999999999994</v>
      </c>
      <c r="W211" s="70">
        <f t="shared" si="587"/>
        <v>34</v>
      </c>
      <c r="X211" s="44">
        <f t="shared" si="618"/>
        <v>33.799999999999997</v>
      </c>
      <c r="Y211" s="11">
        <f t="shared" si="512"/>
        <v>3060</v>
      </c>
      <c r="Z211" s="6">
        <f t="shared" si="513"/>
        <v>2.5214914552045573</v>
      </c>
      <c r="AA211" s="26">
        <f t="shared" si="514"/>
        <v>18.7</v>
      </c>
      <c r="AB211" s="11" t="e">
        <f>ROUND(AA211*#REF!,-1)</f>
        <v>#REF!</v>
      </c>
      <c r="AC211" s="7">
        <f t="shared" si="515"/>
        <v>0.93682030036250652</v>
      </c>
      <c r="AD211" s="27">
        <f t="shared" si="516"/>
        <v>14</v>
      </c>
      <c r="AE211" s="11" t="e">
        <f>ROUND(AD211*#REF!,-1)</f>
        <v>#REF!</v>
      </c>
      <c r="AF211" s="19">
        <f t="shared" si="517"/>
        <v>0.45002589331952364</v>
      </c>
      <c r="AG211" s="57"/>
      <c r="AH211" s="82">
        <f t="shared" si="619"/>
        <v>0</v>
      </c>
      <c r="AI211" s="83" t="s">
        <v>54</v>
      </c>
      <c r="AJ211" s="83" t="s">
        <v>54</v>
      </c>
      <c r="AK211" s="83" t="s">
        <v>54</v>
      </c>
      <c r="AL211" s="83" t="s">
        <v>54</v>
      </c>
      <c r="AM211" s="83" t="s">
        <v>54</v>
      </c>
      <c r="AN211" s="83" t="s">
        <v>54</v>
      </c>
      <c r="AO211" s="83" t="s">
        <v>54</v>
      </c>
      <c r="AP211" s="89">
        <f t="shared" si="518"/>
        <v>0</v>
      </c>
      <c r="AQ211" s="86">
        <f t="shared" si="519"/>
        <v>0</v>
      </c>
      <c r="AR211" s="64">
        <v>0</v>
      </c>
      <c r="AS211" s="65" t="s">
        <v>54</v>
      </c>
      <c r="AT211" s="65" t="s">
        <v>54</v>
      </c>
      <c r="AU211" s="65" t="s">
        <v>54</v>
      </c>
      <c r="AV211" s="65" t="s">
        <v>54</v>
      </c>
      <c r="AW211" s="65" t="s">
        <v>54</v>
      </c>
      <c r="AX211" s="65" t="s">
        <v>54</v>
      </c>
      <c r="AY211" s="65" t="s">
        <v>54</v>
      </c>
      <c r="AZ211" s="61">
        <f t="shared" si="520"/>
        <v>0</v>
      </c>
      <c r="BA211" s="9">
        <f t="shared" si="521"/>
        <v>0</v>
      </c>
      <c r="BB211" s="9">
        <f t="shared" si="522"/>
        <v>0</v>
      </c>
      <c r="BC211" s="68">
        <v>0</v>
      </c>
      <c r="BD211" s="69" t="s">
        <v>54</v>
      </c>
      <c r="BE211" s="69" t="s">
        <v>54</v>
      </c>
      <c r="BF211" s="69" t="s">
        <v>54</v>
      </c>
      <c r="BG211" s="69" t="s">
        <v>54</v>
      </c>
      <c r="BH211" s="69" t="s">
        <v>54</v>
      </c>
      <c r="BI211" s="69" t="s">
        <v>54</v>
      </c>
      <c r="BJ211" s="69" t="s">
        <v>54</v>
      </c>
      <c r="BK211" s="61">
        <f t="shared" si="523"/>
        <v>0</v>
      </c>
      <c r="BL211" s="9">
        <f t="shared" si="524"/>
        <v>0</v>
      </c>
      <c r="BM211" s="9">
        <f t="shared" si="525"/>
        <v>0</v>
      </c>
      <c r="BN211" s="78">
        <v>0</v>
      </c>
      <c r="BO211" s="79" t="s">
        <v>54</v>
      </c>
      <c r="BP211" s="79" t="s">
        <v>54</v>
      </c>
      <c r="BQ211" s="79" t="s">
        <v>54</v>
      </c>
      <c r="BR211" s="79" t="s">
        <v>54</v>
      </c>
      <c r="BS211" s="79" t="s">
        <v>54</v>
      </c>
      <c r="BT211" s="79" t="s">
        <v>54</v>
      </c>
      <c r="BU211" s="79" t="s">
        <v>54</v>
      </c>
      <c r="BV211" s="61">
        <f t="shared" si="526"/>
        <v>0</v>
      </c>
      <c r="BW211" s="9">
        <f t="shared" si="527"/>
        <v>0</v>
      </c>
      <c r="BX211" s="9">
        <f t="shared" si="528"/>
        <v>0</v>
      </c>
      <c r="BY211" s="8">
        <v>0</v>
      </c>
      <c r="BZ211" s="9">
        <f t="shared" si="588"/>
        <v>0</v>
      </c>
      <c r="CA211" s="9">
        <f t="shared" si="589"/>
        <v>0</v>
      </c>
      <c r="CB211" s="8">
        <v>0</v>
      </c>
      <c r="CC211" s="9">
        <f t="shared" si="590"/>
        <v>0</v>
      </c>
      <c r="CD211" s="9">
        <f t="shared" si="591"/>
        <v>0</v>
      </c>
      <c r="CE211" s="10">
        <v>1</v>
      </c>
    </row>
    <row r="212" spans="1:83" s="10" customFormat="1" ht="58.5" customHeight="1">
      <c r="A212" s="10" t="s">
        <v>21</v>
      </c>
      <c r="B212" s="94"/>
      <c r="C212" s="129" t="s">
        <v>2236</v>
      </c>
      <c r="D212" s="20" t="s">
        <v>2205</v>
      </c>
      <c r="E212" s="95" t="s">
        <v>2255</v>
      </c>
      <c r="F212" s="20" t="s">
        <v>1670</v>
      </c>
      <c r="G212" s="96">
        <f>ROUND(H212*0.65,2)</f>
        <v>7.09</v>
      </c>
      <c r="H212" s="125">
        <f>SUMIF(цены!A:A,C212,цены!B:B)</f>
        <v>10.9</v>
      </c>
      <c r="I212" s="113">
        <f>SUMIF(наличие!H:H,C212,наличие!D:D)</f>
        <v>0</v>
      </c>
      <c r="J212" s="35">
        <v>0</v>
      </c>
      <c r="K212" s="32" t="s">
        <v>54</v>
      </c>
      <c r="L212" s="32" t="s">
        <v>54</v>
      </c>
      <c r="M212" s="32" t="s">
        <v>54</v>
      </c>
      <c r="N212" s="32" t="s">
        <v>54</v>
      </c>
      <c r="O212" s="32" t="s">
        <v>54</v>
      </c>
      <c r="P212" s="32" t="s">
        <v>54</v>
      </c>
      <c r="Q212" s="32" t="s">
        <v>54</v>
      </c>
      <c r="R212" s="36">
        <f t="shared" si="617"/>
        <v>0</v>
      </c>
      <c r="S212" s="92">
        <f t="shared" si="509"/>
        <v>0</v>
      </c>
      <c r="T212" s="42">
        <f t="shared" si="581"/>
        <v>2.5649999999999999</v>
      </c>
      <c r="U212" s="24">
        <f t="shared" si="510"/>
        <v>0</v>
      </c>
      <c r="V212" s="25">
        <f t="shared" si="511"/>
        <v>9.6549999999999994</v>
      </c>
      <c r="W212" s="70">
        <f t="shared" si="587"/>
        <v>34</v>
      </c>
      <c r="X212" s="44">
        <f t="shared" si="618"/>
        <v>33.799999999999997</v>
      </c>
      <c r="Y212" s="11">
        <f t="shared" si="512"/>
        <v>3060</v>
      </c>
      <c r="Z212" s="6">
        <f t="shared" si="513"/>
        <v>2.5214914552045573</v>
      </c>
      <c r="AA212" s="26">
        <f t="shared" si="514"/>
        <v>18.7</v>
      </c>
      <c r="AB212" s="11" t="e">
        <f>ROUND(AA212*#REF!,-1)</f>
        <v>#REF!</v>
      </c>
      <c r="AC212" s="7">
        <f t="shared" si="515"/>
        <v>0.93682030036250652</v>
      </c>
      <c r="AD212" s="27">
        <f t="shared" si="516"/>
        <v>14</v>
      </c>
      <c r="AE212" s="11" t="e">
        <f>ROUND(AD212*#REF!,-1)</f>
        <v>#REF!</v>
      </c>
      <c r="AF212" s="19">
        <f t="shared" si="517"/>
        <v>0.45002589331952364</v>
      </c>
      <c r="AG212" s="57"/>
      <c r="AH212" s="82">
        <f t="shared" si="619"/>
        <v>0</v>
      </c>
      <c r="AI212" s="83" t="s">
        <v>54</v>
      </c>
      <c r="AJ212" s="83" t="s">
        <v>54</v>
      </c>
      <c r="AK212" s="83" t="s">
        <v>54</v>
      </c>
      <c r="AL212" s="83" t="s">
        <v>54</v>
      </c>
      <c r="AM212" s="83" t="s">
        <v>54</v>
      </c>
      <c r="AN212" s="83" t="s">
        <v>54</v>
      </c>
      <c r="AO212" s="83" t="s">
        <v>54</v>
      </c>
      <c r="AP212" s="89">
        <f t="shared" si="518"/>
        <v>0</v>
      </c>
      <c r="AQ212" s="86">
        <f t="shared" si="519"/>
        <v>0</v>
      </c>
      <c r="AR212" s="64">
        <v>0</v>
      </c>
      <c r="AS212" s="65" t="s">
        <v>54</v>
      </c>
      <c r="AT212" s="65" t="s">
        <v>54</v>
      </c>
      <c r="AU212" s="65" t="s">
        <v>54</v>
      </c>
      <c r="AV212" s="65" t="s">
        <v>54</v>
      </c>
      <c r="AW212" s="65" t="s">
        <v>54</v>
      </c>
      <c r="AX212" s="65" t="s">
        <v>54</v>
      </c>
      <c r="AY212" s="65" t="s">
        <v>54</v>
      </c>
      <c r="AZ212" s="61">
        <f t="shared" si="520"/>
        <v>0</v>
      </c>
      <c r="BA212" s="9">
        <f t="shared" si="521"/>
        <v>0</v>
      </c>
      <c r="BB212" s="9">
        <f t="shared" si="522"/>
        <v>0</v>
      </c>
      <c r="BC212" s="68">
        <v>0</v>
      </c>
      <c r="BD212" s="69" t="s">
        <v>54</v>
      </c>
      <c r="BE212" s="69" t="s">
        <v>54</v>
      </c>
      <c r="BF212" s="69" t="s">
        <v>54</v>
      </c>
      <c r="BG212" s="69" t="s">
        <v>54</v>
      </c>
      <c r="BH212" s="69" t="s">
        <v>54</v>
      </c>
      <c r="BI212" s="69" t="s">
        <v>54</v>
      </c>
      <c r="BJ212" s="69" t="s">
        <v>54</v>
      </c>
      <c r="BK212" s="61">
        <f t="shared" si="523"/>
        <v>0</v>
      </c>
      <c r="BL212" s="9">
        <f t="shared" si="524"/>
        <v>0</v>
      </c>
      <c r="BM212" s="9">
        <f t="shared" si="525"/>
        <v>0</v>
      </c>
      <c r="BN212" s="78">
        <v>0</v>
      </c>
      <c r="BO212" s="79" t="s">
        <v>54</v>
      </c>
      <c r="BP212" s="79" t="s">
        <v>54</v>
      </c>
      <c r="BQ212" s="79" t="s">
        <v>54</v>
      </c>
      <c r="BR212" s="79" t="s">
        <v>54</v>
      </c>
      <c r="BS212" s="79" t="s">
        <v>54</v>
      </c>
      <c r="BT212" s="79" t="s">
        <v>54</v>
      </c>
      <c r="BU212" s="79" t="s">
        <v>54</v>
      </c>
      <c r="BV212" s="61">
        <f t="shared" si="526"/>
        <v>0</v>
      </c>
      <c r="BW212" s="9">
        <f t="shared" si="527"/>
        <v>0</v>
      </c>
      <c r="BX212" s="9">
        <f t="shared" si="528"/>
        <v>0</v>
      </c>
      <c r="BY212" s="8">
        <v>0</v>
      </c>
      <c r="BZ212" s="9">
        <f t="shared" si="588"/>
        <v>0</v>
      </c>
      <c r="CA212" s="9">
        <f t="shared" si="589"/>
        <v>0</v>
      </c>
      <c r="CB212" s="8">
        <v>0</v>
      </c>
      <c r="CC212" s="9">
        <f t="shared" si="590"/>
        <v>0</v>
      </c>
      <c r="CD212" s="9">
        <f t="shared" si="591"/>
        <v>0</v>
      </c>
      <c r="CE212" s="10">
        <v>1</v>
      </c>
    </row>
    <row r="213" spans="1:83" s="10" customFormat="1" ht="58.5" customHeight="1">
      <c r="A213" s="10" t="s">
        <v>21</v>
      </c>
      <c r="B213" s="94"/>
      <c r="C213" s="129" t="s">
        <v>2236</v>
      </c>
      <c r="D213" s="20" t="s">
        <v>2187</v>
      </c>
      <c r="E213" s="95" t="s">
        <v>2255</v>
      </c>
      <c r="F213" s="20" t="s">
        <v>1670</v>
      </c>
      <c r="G213" s="96">
        <f>ROUND(H213*0.65,2)</f>
        <v>7.09</v>
      </c>
      <c r="H213" s="125">
        <f>SUMIF(цены!A:A,C213,цены!B:B)</f>
        <v>10.9</v>
      </c>
      <c r="I213" s="113">
        <f>SUMIF(наличие!H:H,C213,наличие!D:D)</f>
        <v>0</v>
      </c>
      <c r="J213" s="35">
        <v>0</v>
      </c>
      <c r="K213" s="32" t="s">
        <v>54</v>
      </c>
      <c r="L213" s="32" t="s">
        <v>54</v>
      </c>
      <c r="M213" s="32" t="s">
        <v>54</v>
      </c>
      <c r="N213" s="32" t="s">
        <v>54</v>
      </c>
      <c r="O213" s="32" t="s">
        <v>54</v>
      </c>
      <c r="P213" s="32" t="s">
        <v>54</v>
      </c>
      <c r="Q213" s="32" t="s">
        <v>54</v>
      </c>
      <c r="R213" s="36">
        <f t="shared" si="617"/>
        <v>0</v>
      </c>
      <c r="S213" s="92">
        <f t="shared" si="509"/>
        <v>0</v>
      </c>
      <c r="T213" s="42">
        <f t="shared" si="581"/>
        <v>2.5649999999999999</v>
      </c>
      <c r="U213" s="24">
        <f t="shared" si="510"/>
        <v>0</v>
      </c>
      <c r="V213" s="25">
        <f t="shared" si="511"/>
        <v>9.6549999999999994</v>
      </c>
      <c r="W213" s="70">
        <f t="shared" si="587"/>
        <v>34</v>
      </c>
      <c r="X213" s="44">
        <f t="shared" si="618"/>
        <v>33.799999999999997</v>
      </c>
      <c r="Y213" s="11">
        <f t="shared" si="512"/>
        <v>3060</v>
      </c>
      <c r="Z213" s="6">
        <f t="shared" si="513"/>
        <v>2.5214914552045573</v>
      </c>
      <c r="AA213" s="26">
        <f t="shared" si="514"/>
        <v>18.7</v>
      </c>
      <c r="AB213" s="11" t="e">
        <f>ROUND(AA213*#REF!,-1)</f>
        <v>#REF!</v>
      </c>
      <c r="AC213" s="7">
        <f t="shared" si="515"/>
        <v>0.93682030036250652</v>
      </c>
      <c r="AD213" s="27">
        <f t="shared" si="516"/>
        <v>14</v>
      </c>
      <c r="AE213" s="11" t="e">
        <f>ROUND(AD213*#REF!,-1)</f>
        <v>#REF!</v>
      </c>
      <c r="AF213" s="19">
        <f t="shared" si="517"/>
        <v>0.45002589331952364</v>
      </c>
      <c r="AG213" s="57"/>
      <c r="AH213" s="82">
        <f t="shared" si="619"/>
        <v>0</v>
      </c>
      <c r="AI213" s="83" t="s">
        <v>54</v>
      </c>
      <c r="AJ213" s="83" t="s">
        <v>54</v>
      </c>
      <c r="AK213" s="83" t="s">
        <v>54</v>
      </c>
      <c r="AL213" s="83" t="s">
        <v>54</v>
      </c>
      <c r="AM213" s="83" t="s">
        <v>54</v>
      </c>
      <c r="AN213" s="83" t="s">
        <v>54</v>
      </c>
      <c r="AO213" s="83" t="s">
        <v>54</v>
      </c>
      <c r="AP213" s="89">
        <f t="shared" si="518"/>
        <v>0</v>
      </c>
      <c r="AQ213" s="86">
        <f t="shared" si="519"/>
        <v>0</v>
      </c>
      <c r="AR213" s="64">
        <v>0</v>
      </c>
      <c r="AS213" s="65" t="s">
        <v>54</v>
      </c>
      <c r="AT213" s="65" t="s">
        <v>54</v>
      </c>
      <c r="AU213" s="65" t="s">
        <v>54</v>
      </c>
      <c r="AV213" s="65" t="s">
        <v>54</v>
      </c>
      <c r="AW213" s="65" t="s">
        <v>54</v>
      </c>
      <c r="AX213" s="65" t="s">
        <v>54</v>
      </c>
      <c r="AY213" s="65" t="s">
        <v>54</v>
      </c>
      <c r="AZ213" s="61">
        <f t="shared" si="520"/>
        <v>0</v>
      </c>
      <c r="BA213" s="9">
        <f t="shared" si="521"/>
        <v>0</v>
      </c>
      <c r="BB213" s="9">
        <f t="shared" si="522"/>
        <v>0</v>
      </c>
      <c r="BC213" s="68">
        <v>0</v>
      </c>
      <c r="BD213" s="69" t="s">
        <v>54</v>
      </c>
      <c r="BE213" s="69" t="s">
        <v>54</v>
      </c>
      <c r="BF213" s="69" t="s">
        <v>54</v>
      </c>
      <c r="BG213" s="69" t="s">
        <v>54</v>
      </c>
      <c r="BH213" s="69" t="s">
        <v>54</v>
      </c>
      <c r="BI213" s="69" t="s">
        <v>54</v>
      </c>
      <c r="BJ213" s="69" t="s">
        <v>54</v>
      </c>
      <c r="BK213" s="61">
        <f t="shared" si="523"/>
        <v>0</v>
      </c>
      <c r="BL213" s="9">
        <f t="shared" si="524"/>
        <v>0</v>
      </c>
      <c r="BM213" s="9">
        <f t="shared" si="525"/>
        <v>0</v>
      </c>
      <c r="BN213" s="78">
        <v>0</v>
      </c>
      <c r="BO213" s="79" t="s">
        <v>54</v>
      </c>
      <c r="BP213" s="79" t="s">
        <v>54</v>
      </c>
      <c r="BQ213" s="79" t="s">
        <v>54</v>
      </c>
      <c r="BR213" s="79" t="s">
        <v>54</v>
      </c>
      <c r="BS213" s="79" t="s">
        <v>54</v>
      </c>
      <c r="BT213" s="79" t="s">
        <v>54</v>
      </c>
      <c r="BU213" s="79" t="s">
        <v>54</v>
      </c>
      <c r="BV213" s="61">
        <f t="shared" si="526"/>
        <v>0</v>
      </c>
      <c r="BW213" s="9">
        <f t="shared" si="527"/>
        <v>0</v>
      </c>
      <c r="BX213" s="9">
        <f t="shared" si="528"/>
        <v>0</v>
      </c>
      <c r="BY213" s="8">
        <v>0</v>
      </c>
      <c r="BZ213" s="9">
        <f t="shared" si="588"/>
        <v>0</v>
      </c>
      <c r="CA213" s="9">
        <f t="shared" si="589"/>
        <v>0</v>
      </c>
      <c r="CB213" s="8">
        <v>0</v>
      </c>
      <c r="CC213" s="9">
        <f t="shared" si="590"/>
        <v>0</v>
      </c>
      <c r="CD213" s="9">
        <f t="shared" si="591"/>
        <v>0</v>
      </c>
      <c r="CE213" s="10">
        <v>1</v>
      </c>
    </row>
    <row r="214" spans="1:83" s="10" customFormat="1" ht="58.5" customHeight="1">
      <c r="A214" s="10" t="s">
        <v>21</v>
      </c>
      <c r="B214" s="94"/>
      <c r="C214" s="129" t="s">
        <v>2237</v>
      </c>
      <c r="D214" s="20" t="s">
        <v>2184</v>
      </c>
      <c r="E214" s="95" t="s">
        <v>2255</v>
      </c>
      <c r="F214" s="20" t="s">
        <v>1670</v>
      </c>
      <c r="G214" s="96">
        <f t="shared" si="529"/>
        <v>7.09</v>
      </c>
      <c r="H214" s="125">
        <f>SUMIF(цены!A:A,C214,цены!B:B)</f>
        <v>10.9</v>
      </c>
      <c r="I214" s="113">
        <f>SUMIF(наличие!H:H,C214,наличие!D:D)</f>
        <v>0</v>
      </c>
      <c r="J214" s="35">
        <v>0</v>
      </c>
      <c r="K214" s="32" t="s">
        <v>54</v>
      </c>
      <c r="L214" s="32" t="s">
        <v>54</v>
      </c>
      <c r="M214" s="32" t="s">
        <v>54</v>
      </c>
      <c r="N214" s="32" t="s">
        <v>54</v>
      </c>
      <c r="O214" s="32" t="s">
        <v>54</v>
      </c>
      <c r="P214" s="32" t="s">
        <v>54</v>
      </c>
      <c r="Q214" s="32" t="s">
        <v>54</v>
      </c>
      <c r="R214" s="36">
        <f t="shared" si="617"/>
        <v>0</v>
      </c>
      <c r="S214" s="92">
        <f t="shared" si="509"/>
        <v>0</v>
      </c>
      <c r="T214" s="42">
        <f t="shared" si="581"/>
        <v>2.5649999999999999</v>
      </c>
      <c r="U214" s="24">
        <f t="shared" si="510"/>
        <v>0</v>
      </c>
      <c r="V214" s="25">
        <f t="shared" si="511"/>
        <v>9.6549999999999994</v>
      </c>
      <c r="W214" s="70">
        <f t="shared" si="587"/>
        <v>34</v>
      </c>
      <c r="X214" s="44">
        <f t="shared" si="618"/>
        <v>33.799999999999997</v>
      </c>
      <c r="Y214" s="11">
        <f t="shared" si="512"/>
        <v>3060</v>
      </c>
      <c r="Z214" s="6">
        <f t="shared" si="513"/>
        <v>2.5214914552045573</v>
      </c>
      <c r="AA214" s="26">
        <f t="shared" si="514"/>
        <v>18.7</v>
      </c>
      <c r="AB214" s="11" t="e">
        <f>ROUND(AA214*#REF!,-1)</f>
        <v>#REF!</v>
      </c>
      <c r="AC214" s="7">
        <f t="shared" si="515"/>
        <v>0.93682030036250652</v>
      </c>
      <c r="AD214" s="27">
        <f t="shared" si="516"/>
        <v>14</v>
      </c>
      <c r="AE214" s="11" t="e">
        <f>ROUND(AD214*#REF!,-1)</f>
        <v>#REF!</v>
      </c>
      <c r="AF214" s="19">
        <f t="shared" si="517"/>
        <v>0.45002589331952364</v>
      </c>
      <c r="AG214" s="57"/>
      <c r="AH214" s="82">
        <f t="shared" si="619"/>
        <v>0</v>
      </c>
      <c r="AI214" s="83" t="s">
        <v>54</v>
      </c>
      <c r="AJ214" s="83" t="s">
        <v>54</v>
      </c>
      <c r="AK214" s="83" t="s">
        <v>54</v>
      </c>
      <c r="AL214" s="83" t="s">
        <v>54</v>
      </c>
      <c r="AM214" s="83" t="s">
        <v>54</v>
      </c>
      <c r="AN214" s="83" t="s">
        <v>54</v>
      </c>
      <c r="AO214" s="83" t="s">
        <v>54</v>
      </c>
      <c r="AP214" s="89">
        <f t="shared" si="518"/>
        <v>0</v>
      </c>
      <c r="AQ214" s="86">
        <f t="shared" si="519"/>
        <v>0</v>
      </c>
      <c r="AR214" s="64">
        <v>0</v>
      </c>
      <c r="AS214" s="65" t="s">
        <v>54</v>
      </c>
      <c r="AT214" s="65" t="s">
        <v>54</v>
      </c>
      <c r="AU214" s="65" t="s">
        <v>54</v>
      </c>
      <c r="AV214" s="65" t="s">
        <v>54</v>
      </c>
      <c r="AW214" s="65" t="s">
        <v>54</v>
      </c>
      <c r="AX214" s="65" t="s">
        <v>54</v>
      </c>
      <c r="AY214" s="65" t="s">
        <v>54</v>
      </c>
      <c r="AZ214" s="61">
        <f t="shared" si="520"/>
        <v>0</v>
      </c>
      <c r="BA214" s="9">
        <f t="shared" si="521"/>
        <v>0</v>
      </c>
      <c r="BB214" s="9">
        <f t="shared" si="522"/>
        <v>0</v>
      </c>
      <c r="BC214" s="68">
        <v>0</v>
      </c>
      <c r="BD214" s="69" t="s">
        <v>54</v>
      </c>
      <c r="BE214" s="69" t="s">
        <v>54</v>
      </c>
      <c r="BF214" s="69" t="s">
        <v>54</v>
      </c>
      <c r="BG214" s="69" t="s">
        <v>54</v>
      </c>
      <c r="BH214" s="69" t="s">
        <v>54</v>
      </c>
      <c r="BI214" s="69" t="s">
        <v>54</v>
      </c>
      <c r="BJ214" s="69" t="s">
        <v>54</v>
      </c>
      <c r="BK214" s="61">
        <f t="shared" si="523"/>
        <v>0</v>
      </c>
      <c r="BL214" s="9">
        <f t="shared" si="524"/>
        <v>0</v>
      </c>
      <c r="BM214" s="9">
        <f t="shared" si="525"/>
        <v>0</v>
      </c>
      <c r="BN214" s="78">
        <v>0</v>
      </c>
      <c r="BO214" s="79" t="s">
        <v>54</v>
      </c>
      <c r="BP214" s="79" t="s">
        <v>54</v>
      </c>
      <c r="BQ214" s="79" t="s">
        <v>54</v>
      </c>
      <c r="BR214" s="79" t="s">
        <v>54</v>
      </c>
      <c r="BS214" s="79" t="s">
        <v>54</v>
      </c>
      <c r="BT214" s="79" t="s">
        <v>54</v>
      </c>
      <c r="BU214" s="79" t="s">
        <v>54</v>
      </c>
      <c r="BV214" s="61">
        <f t="shared" si="526"/>
        <v>0</v>
      </c>
      <c r="BW214" s="9">
        <f t="shared" si="527"/>
        <v>0</v>
      </c>
      <c r="BX214" s="9">
        <f t="shared" si="528"/>
        <v>0</v>
      </c>
      <c r="BY214" s="8">
        <v>0</v>
      </c>
      <c r="BZ214" s="9">
        <f t="shared" si="588"/>
        <v>0</v>
      </c>
      <c r="CA214" s="9">
        <f t="shared" si="589"/>
        <v>0</v>
      </c>
      <c r="CB214" s="8">
        <v>0</v>
      </c>
      <c r="CC214" s="9">
        <f t="shared" si="590"/>
        <v>0</v>
      </c>
      <c r="CD214" s="9">
        <f t="shared" si="591"/>
        <v>0</v>
      </c>
      <c r="CE214" s="10">
        <v>1</v>
      </c>
    </row>
    <row r="215" spans="1:83" s="10" customFormat="1" ht="58.5" customHeight="1">
      <c r="A215" s="10" t="s">
        <v>21</v>
      </c>
      <c r="B215" s="94"/>
      <c r="C215" s="129" t="s">
        <v>2237</v>
      </c>
      <c r="D215" s="20" t="s">
        <v>2234</v>
      </c>
      <c r="E215" s="95" t="s">
        <v>2255</v>
      </c>
      <c r="F215" s="20" t="s">
        <v>1670</v>
      </c>
      <c r="G215" s="96">
        <f>ROUND(H215*0.65,2)</f>
        <v>7.09</v>
      </c>
      <c r="H215" s="125">
        <f>SUMIF(цены!A:A,C215,цены!B:B)</f>
        <v>10.9</v>
      </c>
      <c r="I215" s="113">
        <f>SUMIF(наличие!H:H,C215,наличие!D:D)</f>
        <v>0</v>
      </c>
      <c r="J215" s="35">
        <v>0</v>
      </c>
      <c r="K215" s="32" t="s">
        <v>54</v>
      </c>
      <c r="L215" s="32" t="s">
        <v>54</v>
      </c>
      <c r="M215" s="32" t="s">
        <v>54</v>
      </c>
      <c r="N215" s="32" t="s">
        <v>54</v>
      </c>
      <c r="O215" s="32" t="s">
        <v>54</v>
      </c>
      <c r="P215" s="32" t="s">
        <v>54</v>
      </c>
      <c r="Q215" s="32" t="s">
        <v>54</v>
      </c>
      <c r="R215" s="36">
        <f t="shared" si="617"/>
        <v>0</v>
      </c>
      <c r="S215" s="92">
        <f t="shared" si="509"/>
        <v>0</v>
      </c>
      <c r="T215" s="42">
        <f t="shared" si="581"/>
        <v>2.5649999999999999</v>
      </c>
      <c r="U215" s="24">
        <f t="shared" si="510"/>
        <v>0</v>
      </c>
      <c r="V215" s="25">
        <f t="shared" si="511"/>
        <v>9.6549999999999994</v>
      </c>
      <c r="W215" s="70">
        <f t="shared" si="587"/>
        <v>34</v>
      </c>
      <c r="X215" s="44">
        <f t="shared" si="618"/>
        <v>33.799999999999997</v>
      </c>
      <c r="Y215" s="11">
        <f t="shared" si="512"/>
        <v>3060</v>
      </c>
      <c r="Z215" s="6">
        <f t="shared" si="513"/>
        <v>2.5214914552045573</v>
      </c>
      <c r="AA215" s="26">
        <f t="shared" si="514"/>
        <v>18.7</v>
      </c>
      <c r="AB215" s="11" t="e">
        <f>ROUND(AA215*#REF!,-1)</f>
        <v>#REF!</v>
      </c>
      <c r="AC215" s="7">
        <f t="shared" si="515"/>
        <v>0.93682030036250652</v>
      </c>
      <c r="AD215" s="27">
        <f t="shared" si="516"/>
        <v>14</v>
      </c>
      <c r="AE215" s="11" t="e">
        <f>ROUND(AD215*#REF!,-1)</f>
        <v>#REF!</v>
      </c>
      <c r="AF215" s="19">
        <f t="shared" si="517"/>
        <v>0.45002589331952364</v>
      </c>
      <c r="AG215" s="57"/>
      <c r="AH215" s="82">
        <f t="shared" si="619"/>
        <v>0</v>
      </c>
      <c r="AI215" s="83" t="s">
        <v>54</v>
      </c>
      <c r="AJ215" s="83" t="s">
        <v>54</v>
      </c>
      <c r="AK215" s="83" t="s">
        <v>54</v>
      </c>
      <c r="AL215" s="83" t="s">
        <v>54</v>
      </c>
      <c r="AM215" s="83" t="s">
        <v>54</v>
      </c>
      <c r="AN215" s="83" t="s">
        <v>54</v>
      </c>
      <c r="AO215" s="83" t="s">
        <v>54</v>
      </c>
      <c r="AP215" s="89">
        <f t="shared" si="518"/>
        <v>0</v>
      </c>
      <c r="AQ215" s="86">
        <f t="shared" si="519"/>
        <v>0</v>
      </c>
      <c r="AR215" s="64">
        <v>0</v>
      </c>
      <c r="AS215" s="65" t="s">
        <v>54</v>
      </c>
      <c r="AT215" s="65" t="s">
        <v>54</v>
      </c>
      <c r="AU215" s="65" t="s">
        <v>54</v>
      </c>
      <c r="AV215" s="65" t="s">
        <v>54</v>
      </c>
      <c r="AW215" s="65" t="s">
        <v>54</v>
      </c>
      <c r="AX215" s="65" t="s">
        <v>54</v>
      </c>
      <c r="AY215" s="65" t="s">
        <v>54</v>
      </c>
      <c r="AZ215" s="61">
        <f t="shared" si="520"/>
        <v>0</v>
      </c>
      <c r="BA215" s="9">
        <f t="shared" si="521"/>
        <v>0</v>
      </c>
      <c r="BB215" s="9">
        <f t="shared" si="522"/>
        <v>0</v>
      </c>
      <c r="BC215" s="68">
        <v>0</v>
      </c>
      <c r="BD215" s="69" t="s">
        <v>54</v>
      </c>
      <c r="BE215" s="69" t="s">
        <v>54</v>
      </c>
      <c r="BF215" s="69" t="s">
        <v>54</v>
      </c>
      <c r="BG215" s="69" t="s">
        <v>54</v>
      </c>
      <c r="BH215" s="69" t="s">
        <v>54</v>
      </c>
      <c r="BI215" s="69" t="s">
        <v>54</v>
      </c>
      <c r="BJ215" s="69" t="s">
        <v>54</v>
      </c>
      <c r="BK215" s="61">
        <f t="shared" si="523"/>
        <v>0</v>
      </c>
      <c r="BL215" s="9">
        <f t="shared" si="524"/>
        <v>0</v>
      </c>
      <c r="BM215" s="9">
        <f t="shared" si="525"/>
        <v>0</v>
      </c>
      <c r="BN215" s="78">
        <v>0</v>
      </c>
      <c r="BO215" s="79" t="s">
        <v>54</v>
      </c>
      <c r="BP215" s="79" t="s">
        <v>54</v>
      </c>
      <c r="BQ215" s="79" t="s">
        <v>54</v>
      </c>
      <c r="BR215" s="79" t="s">
        <v>54</v>
      </c>
      <c r="BS215" s="79" t="s">
        <v>54</v>
      </c>
      <c r="BT215" s="79" t="s">
        <v>54</v>
      </c>
      <c r="BU215" s="79" t="s">
        <v>54</v>
      </c>
      <c r="BV215" s="61">
        <f t="shared" si="526"/>
        <v>0</v>
      </c>
      <c r="BW215" s="9">
        <f t="shared" si="527"/>
        <v>0</v>
      </c>
      <c r="BX215" s="9">
        <f t="shared" si="528"/>
        <v>0</v>
      </c>
      <c r="BY215" s="8">
        <v>0</v>
      </c>
      <c r="BZ215" s="9">
        <f t="shared" si="588"/>
        <v>0</v>
      </c>
      <c r="CA215" s="9">
        <f t="shared" si="589"/>
        <v>0</v>
      </c>
      <c r="CB215" s="8">
        <v>0</v>
      </c>
      <c r="CC215" s="9">
        <f t="shared" si="590"/>
        <v>0</v>
      </c>
      <c r="CD215" s="9">
        <f t="shared" si="591"/>
        <v>0</v>
      </c>
      <c r="CE215" s="10">
        <v>1</v>
      </c>
    </row>
    <row r="216" spans="1:83" s="10" customFormat="1" ht="58.5" customHeight="1">
      <c r="A216" s="10" t="s">
        <v>21</v>
      </c>
      <c r="B216" s="94"/>
      <c r="C216" s="129" t="s">
        <v>2237</v>
      </c>
      <c r="D216" s="20" t="s">
        <v>2197</v>
      </c>
      <c r="E216" s="95" t="s">
        <v>2255</v>
      </c>
      <c r="F216" s="20" t="s">
        <v>1670</v>
      </c>
      <c r="G216" s="96">
        <f>ROUND(H216*0.65,2)</f>
        <v>7.09</v>
      </c>
      <c r="H216" s="125">
        <f>SUMIF(цены!A:A,C216,цены!B:B)</f>
        <v>10.9</v>
      </c>
      <c r="I216" s="113">
        <f>SUMIF(наличие!H:H,C216,наличие!D:D)</f>
        <v>0</v>
      </c>
      <c r="J216" s="35">
        <v>0</v>
      </c>
      <c r="K216" s="32" t="s">
        <v>54</v>
      </c>
      <c r="L216" s="32" t="s">
        <v>54</v>
      </c>
      <c r="M216" s="32" t="s">
        <v>54</v>
      </c>
      <c r="N216" s="32" t="s">
        <v>54</v>
      </c>
      <c r="O216" s="32" t="s">
        <v>54</v>
      </c>
      <c r="P216" s="32" t="s">
        <v>54</v>
      </c>
      <c r="Q216" s="32" t="s">
        <v>54</v>
      </c>
      <c r="R216" s="36">
        <f t="shared" si="617"/>
        <v>0</v>
      </c>
      <c r="S216" s="92">
        <f t="shared" si="509"/>
        <v>0</v>
      </c>
      <c r="T216" s="42">
        <f t="shared" si="581"/>
        <v>2.5649999999999999</v>
      </c>
      <c r="U216" s="24">
        <f t="shared" si="510"/>
        <v>0</v>
      </c>
      <c r="V216" s="25">
        <f t="shared" si="511"/>
        <v>9.6549999999999994</v>
      </c>
      <c r="W216" s="70">
        <f t="shared" si="587"/>
        <v>34</v>
      </c>
      <c r="X216" s="44">
        <f t="shared" si="618"/>
        <v>33.799999999999997</v>
      </c>
      <c r="Y216" s="11">
        <f t="shared" si="512"/>
        <v>3060</v>
      </c>
      <c r="Z216" s="6">
        <f t="shared" si="513"/>
        <v>2.5214914552045573</v>
      </c>
      <c r="AA216" s="26">
        <f t="shared" si="514"/>
        <v>18.7</v>
      </c>
      <c r="AB216" s="11" t="e">
        <f>ROUND(AA216*#REF!,-1)</f>
        <v>#REF!</v>
      </c>
      <c r="AC216" s="7">
        <f t="shared" si="515"/>
        <v>0.93682030036250652</v>
      </c>
      <c r="AD216" s="27">
        <f t="shared" si="516"/>
        <v>14</v>
      </c>
      <c r="AE216" s="11" t="e">
        <f>ROUND(AD216*#REF!,-1)</f>
        <v>#REF!</v>
      </c>
      <c r="AF216" s="19">
        <f t="shared" si="517"/>
        <v>0.45002589331952364</v>
      </c>
      <c r="AG216" s="57"/>
      <c r="AH216" s="82">
        <f t="shared" si="619"/>
        <v>0</v>
      </c>
      <c r="AI216" s="83" t="s">
        <v>54</v>
      </c>
      <c r="AJ216" s="83" t="s">
        <v>54</v>
      </c>
      <c r="AK216" s="83" t="s">
        <v>54</v>
      </c>
      <c r="AL216" s="83" t="s">
        <v>54</v>
      </c>
      <c r="AM216" s="83" t="s">
        <v>54</v>
      </c>
      <c r="AN216" s="83" t="s">
        <v>54</v>
      </c>
      <c r="AO216" s="83" t="s">
        <v>54</v>
      </c>
      <c r="AP216" s="89">
        <f t="shared" si="518"/>
        <v>0</v>
      </c>
      <c r="AQ216" s="86">
        <f t="shared" si="519"/>
        <v>0</v>
      </c>
      <c r="AR216" s="64">
        <v>0</v>
      </c>
      <c r="AS216" s="65" t="s">
        <v>54</v>
      </c>
      <c r="AT216" s="65" t="s">
        <v>54</v>
      </c>
      <c r="AU216" s="65" t="s">
        <v>54</v>
      </c>
      <c r="AV216" s="65" t="s">
        <v>54</v>
      </c>
      <c r="AW216" s="65" t="s">
        <v>54</v>
      </c>
      <c r="AX216" s="65" t="s">
        <v>54</v>
      </c>
      <c r="AY216" s="65" t="s">
        <v>54</v>
      </c>
      <c r="AZ216" s="61">
        <f t="shared" si="520"/>
        <v>0</v>
      </c>
      <c r="BA216" s="9">
        <f t="shared" si="521"/>
        <v>0</v>
      </c>
      <c r="BB216" s="9">
        <f t="shared" si="522"/>
        <v>0</v>
      </c>
      <c r="BC216" s="68">
        <v>0</v>
      </c>
      <c r="BD216" s="69" t="s">
        <v>54</v>
      </c>
      <c r="BE216" s="69" t="s">
        <v>54</v>
      </c>
      <c r="BF216" s="69" t="s">
        <v>54</v>
      </c>
      <c r="BG216" s="69" t="s">
        <v>54</v>
      </c>
      <c r="BH216" s="69" t="s">
        <v>54</v>
      </c>
      <c r="BI216" s="69" t="s">
        <v>54</v>
      </c>
      <c r="BJ216" s="69" t="s">
        <v>54</v>
      </c>
      <c r="BK216" s="61">
        <f t="shared" si="523"/>
        <v>0</v>
      </c>
      <c r="BL216" s="9">
        <f t="shared" si="524"/>
        <v>0</v>
      </c>
      <c r="BM216" s="9">
        <f t="shared" si="525"/>
        <v>0</v>
      </c>
      <c r="BN216" s="78">
        <v>0</v>
      </c>
      <c r="BO216" s="79" t="s">
        <v>54</v>
      </c>
      <c r="BP216" s="79" t="s">
        <v>54</v>
      </c>
      <c r="BQ216" s="79" t="s">
        <v>54</v>
      </c>
      <c r="BR216" s="79" t="s">
        <v>54</v>
      </c>
      <c r="BS216" s="79" t="s">
        <v>54</v>
      </c>
      <c r="BT216" s="79" t="s">
        <v>54</v>
      </c>
      <c r="BU216" s="79" t="s">
        <v>54</v>
      </c>
      <c r="BV216" s="61">
        <f t="shared" si="526"/>
        <v>0</v>
      </c>
      <c r="BW216" s="9">
        <f t="shared" si="527"/>
        <v>0</v>
      </c>
      <c r="BX216" s="9">
        <f t="shared" si="528"/>
        <v>0</v>
      </c>
      <c r="BY216" s="8">
        <v>0</v>
      </c>
      <c r="BZ216" s="9">
        <f t="shared" si="588"/>
        <v>0</v>
      </c>
      <c r="CA216" s="9">
        <f t="shared" si="589"/>
        <v>0</v>
      </c>
      <c r="CB216" s="8">
        <v>0</v>
      </c>
      <c r="CC216" s="9">
        <f t="shared" si="590"/>
        <v>0</v>
      </c>
      <c r="CD216" s="9">
        <f t="shared" si="591"/>
        <v>0</v>
      </c>
      <c r="CE216" s="10">
        <v>1</v>
      </c>
    </row>
    <row r="217" spans="1:83" s="10" customFormat="1" ht="58.5" customHeight="1">
      <c r="A217" s="10" t="s">
        <v>21</v>
      </c>
      <c r="B217" s="94"/>
      <c r="C217" s="129" t="s">
        <v>2237</v>
      </c>
      <c r="D217" s="20" t="s">
        <v>2193</v>
      </c>
      <c r="E217" s="95" t="s">
        <v>2255</v>
      </c>
      <c r="F217" s="20" t="s">
        <v>1670</v>
      </c>
      <c r="G217" s="96">
        <f>ROUND(H217*0.65,2)</f>
        <v>7.09</v>
      </c>
      <c r="H217" s="125">
        <f>SUMIF(цены!A:A,C217,цены!B:B)</f>
        <v>10.9</v>
      </c>
      <c r="I217" s="113">
        <f>SUMIF(наличие!H:H,C217,наличие!D:D)</f>
        <v>0</v>
      </c>
      <c r="J217" s="35">
        <v>0</v>
      </c>
      <c r="K217" s="32" t="s">
        <v>54</v>
      </c>
      <c r="L217" s="32" t="s">
        <v>54</v>
      </c>
      <c r="M217" s="32" t="s">
        <v>54</v>
      </c>
      <c r="N217" s="32" t="s">
        <v>54</v>
      </c>
      <c r="O217" s="32" t="s">
        <v>54</v>
      </c>
      <c r="P217" s="32" t="s">
        <v>54</v>
      </c>
      <c r="Q217" s="32" t="s">
        <v>54</v>
      </c>
      <c r="R217" s="36">
        <f t="shared" si="617"/>
        <v>0</v>
      </c>
      <c r="S217" s="92">
        <f t="shared" si="509"/>
        <v>0</v>
      </c>
      <c r="T217" s="42">
        <f t="shared" si="581"/>
        <v>2.5649999999999999</v>
      </c>
      <c r="U217" s="24">
        <f t="shared" si="510"/>
        <v>0</v>
      </c>
      <c r="V217" s="25">
        <f t="shared" si="511"/>
        <v>9.6549999999999994</v>
      </c>
      <c r="W217" s="70">
        <f t="shared" si="587"/>
        <v>34</v>
      </c>
      <c r="X217" s="44">
        <f t="shared" si="618"/>
        <v>33.799999999999997</v>
      </c>
      <c r="Y217" s="11">
        <f t="shared" si="512"/>
        <v>3060</v>
      </c>
      <c r="Z217" s="6">
        <f t="shared" si="513"/>
        <v>2.5214914552045573</v>
      </c>
      <c r="AA217" s="26">
        <f t="shared" si="514"/>
        <v>18.7</v>
      </c>
      <c r="AB217" s="11" t="e">
        <f>ROUND(AA217*#REF!,-1)</f>
        <v>#REF!</v>
      </c>
      <c r="AC217" s="7">
        <f t="shared" si="515"/>
        <v>0.93682030036250652</v>
      </c>
      <c r="AD217" s="27">
        <f t="shared" si="516"/>
        <v>14</v>
      </c>
      <c r="AE217" s="11" t="e">
        <f>ROUND(AD217*#REF!,-1)</f>
        <v>#REF!</v>
      </c>
      <c r="AF217" s="19">
        <f t="shared" si="517"/>
        <v>0.45002589331952364</v>
      </c>
      <c r="AG217" s="57"/>
      <c r="AH217" s="82">
        <f t="shared" si="619"/>
        <v>0</v>
      </c>
      <c r="AI217" s="83" t="s">
        <v>54</v>
      </c>
      <c r="AJ217" s="83" t="s">
        <v>54</v>
      </c>
      <c r="AK217" s="83" t="s">
        <v>54</v>
      </c>
      <c r="AL217" s="83" t="s">
        <v>54</v>
      </c>
      <c r="AM217" s="83" t="s">
        <v>54</v>
      </c>
      <c r="AN217" s="83" t="s">
        <v>54</v>
      </c>
      <c r="AO217" s="83" t="s">
        <v>54</v>
      </c>
      <c r="AP217" s="89">
        <f t="shared" si="518"/>
        <v>0</v>
      </c>
      <c r="AQ217" s="86">
        <f t="shared" si="519"/>
        <v>0</v>
      </c>
      <c r="AR217" s="64">
        <v>0</v>
      </c>
      <c r="AS217" s="65" t="s">
        <v>54</v>
      </c>
      <c r="AT217" s="65" t="s">
        <v>54</v>
      </c>
      <c r="AU217" s="65" t="s">
        <v>54</v>
      </c>
      <c r="AV217" s="65" t="s">
        <v>54</v>
      </c>
      <c r="AW217" s="65" t="s">
        <v>54</v>
      </c>
      <c r="AX217" s="65" t="s">
        <v>54</v>
      </c>
      <c r="AY217" s="65" t="s">
        <v>54</v>
      </c>
      <c r="AZ217" s="61">
        <f t="shared" si="520"/>
        <v>0</v>
      </c>
      <c r="BA217" s="9">
        <f t="shared" si="521"/>
        <v>0</v>
      </c>
      <c r="BB217" s="9">
        <f t="shared" si="522"/>
        <v>0</v>
      </c>
      <c r="BC217" s="68">
        <v>0</v>
      </c>
      <c r="BD217" s="69" t="s">
        <v>54</v>
      </c>
      <c r="BE217" s="69" t="s">
        <v>54</v>
      </c>
      <c r="BF217" s="69" t="s">
        <v>54</v>
      </c>
      <c r="BG217" s="69" t="s">
        <v>54</v>
      </c>
      <c r="BH217" s="69" t="s">
        <v>54</v>
      </c>
      <c r="BI217" s="69" t="s">
        <v>54</v>
      </c>
      <c r="BJ217" s="69" t="s">
        <v>54</v>
      </c>
      <c r="BK217" s="61">
        <f t="shared" si="523"/>
        <v>0</v>
      </c>
      <c r="BL217" s="9">
        <f t="shared" si="524"/>
        <v>0</v>
      </c>
      <c r="BM217" s="9">
        <f t="shared" si="525"/>
        <v>0</v>
      </c>
      <c r="BN217" s="78">
        <v>0</v>
      </c>
      <c r="BO217" s="79" t="s">
        <v>54</v>
      </c>
      <c r="BP217" s="79" t="s">
        <v>54</v>
      </c>
      <c r="BQ217" s="79" t="s">
        <v>54</v>
      </c>
      <c r="BR217" s="79" t="s">
        <v>54</v>
      </c>
      <c r="BS217" s="79" t="s">
        <v>54</v>
      </c>
      <c r="BT217" s="79" t="s">
        <v>54</v>
      </c>
      <c r="BU217" s="79" t="s">
        <v>54</v>
      </c>
      <c r="BV217" s="61">
        <f t="shared" si="526"/>
        <v>0</v>
      </c>
      <c r="BW217" s="9">
        <f t="shared" si="527"/>
        <v>0</v>
      </c>
      <c r="BX217" s="9">
        <f t="shared" si="528"/>
        <v>0</v>
      </c>
      <c r="BY217" s="8">
        <v>0</v>
      </c>
      <c r="BZ217" s="9">
        <f t="shared" si="588"/>
        <v>0</v>
      </c>
      <c r="CA217" s="9">
        <f t="shared" si="589"/>
        <v>0</v>
      </c>
      <c r="CB217" s="8">
        <v>0</v>
      </c>
      <c r="CC217" s="9">
        <f t="shared" si="590"/>
        <v>0</v>
      </c>
      <c r="CD217" s="9">
        <f t="shared" si="591"/>
        <v>0</v>
      </c>
      <c r="CE217" s="10">
        <v>1</v>
      </c>
    </row>
    <row r="218" spans="1:83" s="10" customFormat="1" ht="58.5" customHeight="1">
      <c r="A218" s="10" t="s">
        <v>21</v>
      </c>
      <c r="B218" s="94"/>
      <c r="C218" s="129" t="s">
        <v>2237</v>
      </c>
      <c r="D218" s="20" t="s">
        <v>2205</v>
      </c>
      <c r="E218" s="95" t="s">
        <v>2255</v>
      </c>
      <c r="F218" s="20" t="s">
        <v>1670</v>
      </c>
      <c r="G218" s="96">
        <f>ROUND(H218*0.65,2)</f>
        <v>7.09</v>
      </c>
      <c r="H218" s="125">
        <f>SUMIF(цены!A:A,C218,цены!B:B)</f>
        <v>10.9</v>
      </c>
      <c r="I218" s="113">
        <f>SUMIF(наличие!H:H,C218,наличие!D:D)</f>
        <v>0</v>
      </c>
      <c r="J218" s="35">
        <v>0</v>
      </c>
      <c r="K218" s="32" t="s">
        <v>54</v>
      </c>
      <c r="L218" s="32" t="s">
        <v>54</v>
      </c>
      <c r="M218" s="32" t="s">
        <v>54</v>
      </c>
      <c r="N218" s="32" t="s">
        <v>54</v>
      </c>
      <c r="O218" s="32" t="s">
        <v>54</v>
      </c>
      <c r="P218" s="32" t="s">
        <v>54</v>
      </c>
      <c r="Q218" s="32" t="s">
        <v>54</v>
      </c>
      <c r="R218" s="36">
        <f t="shared" si="617"/>
        <v>0</v>
      </c>
      <c r="S218" s="92">
        <f t="shared" si="509"/>
        <v>0</v>
      </c>
      <c r="T218" s="42">
        <f t="shared" si="581"/>
        <v>2.5649999999999999</v>
      </c>
      <c r="U218" s="24">
        <f t="shared" si="510"/>
        <v>0</v>
      </c>
      <c r="V218" s="25">
        <f t="shared" si="511"/>
        <v>9.6549999999999994</v>
      </c>
      <c r="W218" s="70">
        <f t="shared" si="587"/>
        <v>34</v>
      </c>
      <c r="X218" s="44">
        <f t="shared" si="618"/>
        <v>33.799999999999997</v>
      </c>
      <c r="Y218" s="11">
        <f t="shared" si="512"/>
        <v>3060</v>
      </c>
      <c r="Z218" s="6">
        <f t="shared" si="513"/>
        <v>2.5214914552045573</v>
      </c>
      <c r="AA218" s="26">
        <f t="shared" si="514"/>
        <v>18.7</v>
      </c>
      <c r="AB218" s="11" t="e">
        <f>ROUND(AA218*#REF!,-1)</f>
        <v>#REF!</v>
      </c>
      <c r="AC218" s="7">
        <f t="shared" si="515"/>
        <v>0.93682030036250652</v>
      </c>
      <c r="AD218" s="27">
        <f t="shared" si="516"/>
        <v>14</v>
      </c>
      <c r="AE218" s="11" t="e">
        <f>ROUND(AD218*#REF!,-1)</f>
        <v>#REF!</v>
      </c>
      <c r="AF218" s="19">
        <f t="shared" si="517"/>
        <v>0.45002589331952364</v>
      </c>
      <c r="AG218" s="57"/>
      <c r="AH218" s="82">
        <f t="shared" si="619"/>
        <v>0</v>
      </c>
      <c r="AI218" s="83" t="s">
        <v>54</v>
      </c>
      <c r="AJ218" s="83" t="s">
        <v>54</v>
      </c>
      <c r="AK218" s="83" t="s">
        <v>54</v>
      </c>
      <c r="AL218" s="83" t="s">
        <v>54</v>
      </c>
      <c r="AM218" s="83" t="s">
        <v>54</v>
      </c>
      <c r="AN218" s="83" t="s">
        <v>54</v>
      </c>
      <c r="AO218" s="83" t="s">
        <v>54</v>
      </c>
      <c r="AP218" s="89">
        <f t="shared" si="518"/>
        <v>0</v>
      </c>
      <c r="AQ218" s="86">
        <f t="shared" si="519"/>
        <v>0</v>
      </c>
      <c r="AR218" s="64">
        <v>0</v>
      </c>
      <c r="AS218" s="65" t="s">
        <v>54</v>
      </c>
      <c r="AT218" s="65" t="s">
        <v>54</v>
      </c>
      <c r="AU218" s="65" t="s">
        <v>54</v>
      </c>
      <c r="AV218" s="65" t="s">
        <v>54</v>
      </c>
      <c r="AW218" s="65" t="s">
        <v>54</v>
      </c>
      <c r="AX218" s="65" t="s">
        <v>54</v>
      </c>
      <c r="AY218" s="65" t="s">
        <v>54</v>
      </c>
      <c r="AZ218" s="61">
        <f t="shared" si="520"/>
        <v>0</v>
      </c>
      <c r="BA218" s="9">
        <f t="shared" si="521"/>
        <v>0</v>
      </c>
      <c r="BB218" s="9">
        <f t="shared" si="522"/>
        <v>0</v>
      </c>
      <c r="BC218" s="68">
        <v>0</v>
      </c>
      <c r="BD218" s="69" t="s">
        <v>54</v>
      </c>
      <c r="BE218" s="69" t="s">
        <v>54</v>
      </c>
      <c r="BF218" s="69" t="s">
        <v>54</v>
      </c>
      <c r="BG218" s="69" t="s">
        <v>54</v>
      </c>
      <c r="BH218" s="69" t="s">
        <v>54</v>
      </c>
      <c r="BI218" s="69" t="s">
        <v>54</v>
      </c>
      <c r="BJ218" s="69" t="s">
        <v>54</v>
      </c>
      <c r="BK218" s="61">
        <f t="shared" si="523"/>
        <v>0</v>
      </c>
      <c r="BL218" s="9">
        <f t="shared" si="524"/>
        <v>0</v>
      </c>
      <c r="BM218" s="9">
        <f t="shared" si="525"/>
        <v>0</v>
      </c>
      <c r="BN218" s="78">
        <v>0</v>
      </c>
      <c r="BO218" s="79" t="s">
        <v>54</v>
      </c>
      <c r="BP218" s="79" t="s">
        <v>54</v>
      </c>
      <c r="BQ218" s="79" t="s">
        <v>54</v>
      </c>
      <c r="BR218" s="79" t="s">
        <v>54</v>
      </c>
      <c r="BS218" s="79" t="s">
        <v>54</v>
      </c>
      <c r="BT218" s="79" t="s">
        <v>54</v>
      </c>
      <c r="BU218" s="79" t="s">
        <v>54</v>
      </c>
      <c r="BV218" s="61">
        <f t="shared" si="526"/>
        <v>0</v>
      </c>
      <c r="BW218" s="9">
        <f t="shared" si="527"/>
        <v>0</v>
      </c>
      <c r="BX218" s="9">
        <f t="shared" si="528"/>
        <v>0</v>
      </c>
      <c r="BY218" s="8">
        <v>0</v>
      </c>
      <c r="BZ218" s="9">
        <f t="shared" si="588"/>
        <v>0</v>
      </c>
      <c r="CA218" s="9">
        <f t="shared" si="589"/>
        <v>0</v>
      </c>
      <c r="CB218" s="8">
        <v>0</v>
      </c>
      <c r="CC218" s="9">
        <f t="shared" si="590"/>
        <v>0</v>
      </c>
      <c r="CD218" s="9">
        <f t="shared" si="591"/>
        <v>0</v>
      </c>
      <c r="CE218" s="10">
        <v>1</v>
      </c>
    </row>
    <row r="219" spans="1:83" s="10" customFormat="1" ht="58.5" customHeight="1">
      <c r="A219" s="10" t="s">
        <v>21</v>
      </c>
      <c r="B219" s="94"/>
      <c r="C219" s="129" t="s">
        <v>2237</v>
      </c>
      <c r="D219" s="20" t="s">
        <v>2187</v>
      </c>
      <c r="E219" s="95" t="s">
        <v>2255</v>
      </c>
      <c r="F219" s="20" t="s">
        <v>1670</v>
      </c>
      <c r="G219" s="96">
        <f>ROUND(H219*0.65,2)</f>
        <v>7.09</v>
      </c>
      <c r="H219" s="125">
        <f>SUMIF(цены!A:A,C219,цены!B:B)</f>
        <v>10.9</v>
      </c>
      <c r="I219" s="113">
        <f>SUMIF(наличие!H:H,C219,наличие!D:D)</f>
        <v>0</v>
      </c>
      <c r="J219" s="35">
        <v>0</v>
      </c>
      <c r="K219" s="32" t="s">
        <v>54</v>
      </c>
      <c r="L219" s="32" t="s">
        <v>54</v>
      </c>
      <c r="M219" s="32" t="s">
        <v>54</v>
      </c>
      <c r="N219" s="32" t="s">
        <v>54</v>
      </c>
      <c r="O219" s="32" t="s">
        <v>54</v>
      </c>
      <c r="P219" s="32" t="s">
        <v>54</v>
      </c>
      <c r="Q219" s="32" t="s">
        <v>54</v>
      </c>
      <c r="R219" s="36">
        <f t="shared" si="617"/>
        <v>0</v>
      </c>
      <c r="S219" s="92">
        <f t="shared" si="509"/>
        <v>0</v>
      </c>
      <c r="T219" s="42">
        <f t="shared" si="581"/>
        <v>2.5649999999999999</v>
      </c>
      <c r="U219" s="24">
        <f t="shared" si="510"/>
        <v>0</v>
      </c>
      <c r="V219" s="25">
        <f t="shared" si="511"/>
        <v>9.6549999999999994</v>
      </c>
      <c r="W219" s="70">
        <f t="shared" si="587"/>
        <v>34</v>
      </c>
      <c r="X219" s="44">
        <f t="shared" si="618"/>
        <v>33.799999999999997</v>
      </c>
      <c r="Y219" s="11">
        <f t="shared" si="512"/>
        <v>3060</v>
      </c>
      <c r="Z219" s="6">
        <f t="shared" si="513"/>
        <v>2.5214914552045573</v>
      </c>
      <c r="AA219" s="26">
        <f t="shared" si="514"/>
        <v>18.7</v>
      </c>
      <c r="AB219" s="11" t="e">
        <f>ROUND(AA219*#REF!,-1)</f>
        <v>#REF!</v>
      </c>
      <c r="AC219" s="7">
        <f t="shared" si="515"/>
        <v>0.93682030036250652</v>
      </c>
      <c r="AD219" s="27">
        <f t="shared" si="516"/>
        <v>14</v>
      </c>
      <c r="AE219" s="11" t="e">
        <f>ROUND(AD219*#REF!,-1)</f>
        <v>#REF!</v>
      </c>
      <c r="AF219" s="19">
        <f t="shared" si="517"/>
        <v>0.45002589331952364</v>
      </c>
      <c r="AG219" s="57"/>
      <c r="AH219" s="82">
        <f t="shared" si="619"/>
        <v>0</v>
      </c>
      <c r="AI219" s="83" t="s">
        <v>54</v>
      </c>
      <c r="AJ219" s="83" t="s">
        <v>54</v>
      </c>
      <c r="AK219" s="83" t="s">
        <v>54</v>
      </c>
      <c r="AL219" s="83" t="s">
        <v>54</v>
      </c>
      <c r="AM219" s="83" t="s">
        <v>54</v>
      </c>
      <c r="AN219" s="83" t="s">
        <v>54</v>
      </c>
      <c r="AO219" s="83" t="s">
        <v>54</v>
      </c>
      <c r="AP219" s="89">
        <f t="shared" si="518"/>
        <v>0</v>
      </c>
      <c r="AQ219" s="86">
        <f t="shared" si="519"/>
        <v>0</v>
      </c>
      <c r="AR219" s="64">
        <v>0</v>
      </c>
      <c r="AS219" s="65" t="s">
        <v>54</v>
      </c>
      <c r="AT219" s="65" t="s">
        <v>54</v>
      </c>
      <c r="AU219" s="65" t="s">
        <v>54</v>
      </c>
      <c r="AV219" s="65" t="s">
        <v>54</v>
      </c>
      <c r="AW219" s="65" t="s">
        <v>54</v>
      </c>
      <c r="AX219" s="65" t="s">
        <v>54</v>
      </c>
      <c r="AY219" s="65" t="s">
        <v>54</v>
      </c>
      <c r="AZ219" s="61">
        <f t="shared" si="520"/>
        <v>0</v>
      </c>
      <c r="BA219" s="9">
        <f t="shared" si="521"/>
        <v>0</v>
      </c>
      <c r="BB219" s="9">
        <f t="shared" si="522"/>
        <v>0</v>
      </c>
      <c r="BC219" s="68">
        <v>0</v>
      </c>
      <c r="BD219" s="69" t="s">
        <v>54</v>
      </c>
      <c r="BE219" s="69" t="s">
        <v>54</v>
      </c>
      <c r="BF219" s="69" t="s">
        <v>54</v>
      </c>
      <c r="BG219" s="69" t="s">
        <v>54</v>
      </c>
      <c r="BH219" s="69" t="s">
        <v>54</v>
      </c>
      <c r="BI219" s="69" t="s">
        <v>54</v>
      </c>
      <c r="BJ219" s="69" t="s">
        <v>54</v>
      </c>
      <c r="BK219" s="61">
        <f t="shared" si="523"/>
        <v>0</v>
      </c>
      <c r="BL219" s="9">
        <f t="shared" si="524"/>
        <v>0</v>
      </c>
      <c r="BM219" s="9">
        <f t="shared" si="525"/>
        <v>0</v>
      </c>
      <c r="BN219" s="78">
        <v>0</v>
      </c>
      <c r="BO219" s="79" t="s">
        <v>54</v>
      </c>
      <c r="BP219" s="79" t="s">
        <v>54</v>
      </c>
      <c r="BQ219" s="79" t="s">
        <v>54</v>
      </c>
      <c r="BR219" s="79" t="s">
        <v>54</v>
      </c>
      <c r="BS219" s="79" t="s">
        <v>54</v>
      </c>
      <c r="BT219" s="79" t="s">
        <v>54</v>
      </c>
      <c r="BU219" s="79" t="s">
        <v>54</v>
      </c>
      <c r="BV219" s="61">
        <f t="shared" si="526"/>
        <v>0</v>
      </c>
      <c r="BW219" s="9">
        <f t="shared" si="527"/>
        <v>0</v>
      </c>
      <c r="BX219" s="9">
        <f t="shared" si="528"/>
        <v>0</v>
      </c>
      <c r="BY219" s="8">
        <v>0</v>
      </c>
      <c r="BZ219" s="9">
        <f t="shared" si="588"/>
        <v>0</v>
      </c>
      <c r="CA219" s="9">
        <f t="shared" si="589"/>
        <v>0</v>
      </c>
      <c r="CB219" s="8">
        <v>0</v>
      </c>
      <c r="CC219" s="9">
        <f t="shared" si="590"/>
        <v>0</v>
      </c>
      <c r="CD219" s="9">
        <f t="shared" si="591"/>
        <v>0</v>
      </c>
      <c r="CE219" s="10">
        <v>1</v>
      </c>
    </row>
    <row r="220" spans="1:83" s="10" customFormat="1" ht="58.5" customHeight="1">
      <c r="A220" s="10" t="s">
        <v>21</v>
      </c>
      <c r="B220" s="94"/>
      <c r="C220" s="129" t="s">
        <v>2238</v>
      </c>
      <c r="D220" s="20" t="s">
        <v>2187</v>
      </c>
      <c r="E220" s="95" t="s">
        <v>2255</v>
      </c>
      <c r="F220" s="20" t="s">
        <v>1670</v>
      </c>
      <c r="G220" s="96">
        <f t="shared" si="529"/>
        <v>6.44</v>
      </c>
      <c r="H220" s="125">
        <f>SUMIF(цены!A:A,C220,цены!B:B)</f>
        <v>9.9</v>
      </c>
      <c r="I220" s="113">
        <f>SUMIF(наличие!H:H,C220,наличие!D:D)</f>
        <v>0</v>
      </c>
      <c r="J220" s="35">
        <v>0</v>
      </c>
      <c r="K220" s="32" t="s">
        <v>54</v>
      </c>
      <c r="L220" s="32" t="s">
        <v>54</v>
      </c>
      <c r="M220" s="32" t="s">
        <v>54</v>
      </c>
      <c r="N220" s="32" t="s">
        <v>54</v>
      </c>
      <c r="O220" s="32" t="s">
        <v>54</v>
      </c>
      <c r="P220" s="32" t="s">
        <v>54</v>
      </c>
      <c r="Q220" s="32" t="s">
        <v>54</v>
      </c>
      <c r="R220" s="36">
        <f t="shared" si="617"/>
        <v>0</v>
      </c>
      <c r="S220" s="92">
        <f t="shared" si="509"/>
        <v>0</v>
      </c>
      <c r="T220" s="42">
        <f t="shared" si="581"/>
        <v>2.4649999999999999</v>
      </c>
      <c r="U220" s="24">
        <f t="shared" si="510"/>
        <v>0</v>
      </c>
      <c r="V220" s="25">
        <f t="shared" si="511"/>
        <v>8.9050000000000011</v>
      </c>
      <c r="W220" s="70">
        <f t="shared" si="587"/>
        <v>31</v>
      </c>
      <c r="X220" s="44">
        <f t="shared" si="618"/>
        <v>31.2</v>
      </c>
      <c r="Y220" s="11">
        <f t="shared" si="512"/>
        <v>2790</v>
      </c>
      <c r="Z220" s="6">
        <f t="shared" si="513"/>
        <v>2.4811903425042106</v>
      </c>
      <c r="AA220" s="26">
        <f t="shared" si="514"/>
        <v>17</v>
      </c>
      <c r="AB220" s="11" t="e">
        <f>ROUND(AA220*#REF!,-1)</f>
        <v>#REF!</v>
      </c>
      <c r="AC220" s="7">
        <f t="shared" si="515"/>
        <v>0.90903986524424452</v>
      </c>
      <c r="AD220" s="27">
        <f t="shared" si="516"/>
        <v>12.8</v>
      </c>
      <c r="AE220" s="11" t="e">
        <f>ROUND(AD220*#REF!,-1)</f>
        <v>#REF!</v>
      </c>
      <c r="AF220" s="19">
        <f t="shared" si="517"/>
        <v>0.43739472206625479</v>
      </c>
      <c r="AG220" s="57"/>
      <c r="AH220" s="82">
        <f t="shared" si="619"/>
        <v>0</v>
      </c>
      <c r="AI220" s="83" t="s">
        <v>54</v>
      </c>
      <c r="AJ220" s="83" t="s">
        <v>54</v>
      </c>
      <c r="AK220" s="83" t="s">
        <v>54</v>
      </c>
      <c r="AL220" s="83" t="s">
        <v>54</v>
      </c>
      <c r="AM220" s="83" t="s">
        <v>54</v>
      </c>
      <c r="AN220" s="83" t="s">
        <v>54</v>
      </c>
      <c r="AO220" s="83" t="s">
        <v>54</v>
      </c>
      <c r="AP220" s="89">
        <f t="shared" si="518"/>
        <v>0</v>
      </c>
      <c r="AQ220" s="86">
        <f t="shared" si="519"/>
        <v>0</v>
      </c>
      <c r="AR220" s="64">
        <v>0</v>
      </c>
      <c r="AS220" s="65" t="s">
        <v>54</v>
      </c>
      <c r="AT220" s="65" t="s">
        <v>54</v>
      </c>
      <c r="AU220" s="65" t="s">
        <v>54</v>
      </c>
      <c r="AV220" s="65" t="s">
        <v>54</v>
      </c>
      <c r="AW220" s="65" t="s">
        <v>54</v>
      </c>
      <c r="AX220" s="65" t="s">
        <v>54</v>
      </c>
      <c r="AY220" s="65" t="s">
        <v>54</v>
      </c>
      <c r="AZ220" s="61">
        <f t="shared" si="520"/>
        <v>0</v>
      </c>
      <c r="BA220" s="9">
        <f t="shared" si="521"/>
        <v>0</v>
      </c>
      <c r="BB220" s="9">
        <f t="shared" si="522"/>
        <v>0</v>
      </c>
      <c r="BC220" s="68">
        <v>0</v>
      </c>
      <c r="BD220" s="69" t="s">
        <v>54</v>
      </c>
      <c r="BE220" s="69" t="s">
        <v>54</v>
      </c>
      <c r="BF220" s="69" t="s">
        <v>54</v>
      </c>
      <c r="BG220" s="69" t="s">
        <v>54</v>
      </c>
      <c r="BH220" s="69" t="s">
        <v>54</v>
      </c>
      <c r="BI220" s="69" t="s">
        <v>54</v>
      </c>
      <c r="BJ220" s="69" t="s">
        <v>54</v>
      </c>
      <c r="BK220" s="61">
        <f t="shared" si="523"/>
        <v>0</v>
      </c>
      <c r="BL220" s="9">
        <f t="shared" si="524"/>
        <v>0</v>
      </c>
      <c r="BM220" s="9">
        <f t="shared" si="525"/>
        <v>0</v>
      </c>
      <c r="BN220" s="78">
        <v>0</v>
      </c>
      <c r="BO220" s="79" t="s">
        <v>54</v>
      </c>
      <c r="BP220" s="79" t="s">
        <v>54</v>
      </c>
      <c r="BQ220" s="79" t="s">
        <v>54</v>
      </c>
      <c r="BR220" s="79" t="s">
        <v>54</v>
      </c>
      <c r="BS220" s="79" t="s">
        <v>54</v>
      </c>
      <c r="BT220" s="79" t="s">
        <v>54</v>
      </c>
      <c r="BU220" s="79" t="s">
        <v>54</v>
      </c>
      <c r="BV220" s="61">
        <f t="shared" si="526"/>
        <v>0</v>
      </c>
      <c r="BW220" s="9">
        <f t="shared" si="527"/>
        <v>0</v>
      </c>
      <c r="BX220" s="9">
        <f t="shared" si="528"/>
        <v>0</v>
      </c>
      <c r="BY220" s="8">
        <v>0</v>
      </c>
      <c r="BZ220" s="9">
        <f t="shared" si="588"/>
        <v>0</v>
      </c>
      <c r="CA220" s="9">
        <f t="shared" si="589"/>
        <v>0</v>
      </c>
      <c r="CB220" s="8">
        <v>0</v>
      </c>
      <c r="CC220" s="9">
        <f t="shared" si="590"/>
        <v>0</v>
      </c>
      <c r="CD220" s="9">
        <f t="shared" si="591"/>
        <v>0</v>
      </c>
      <c r="CE220" s="10">
        <v>1</v>
      </c>
    </row>
    <row r="221" spans="1:83" s="10" customFormat="1" ht="58.5" customHeight="1">
      <c r="A221" s="10" t="s">
        <v>21</v>
      </c>
      <c r="B221" s="94"/>
      <c r="C221" s="129" t="s">
        <v>2238</v>
      </c>
      <c r="D221" s="20" t="s">
        <v>2234</v>
      </c>
      <c r="E221" s="95" t="s">
        <v>2255</v>
      </c>
      <c r="F221" s="20" t="s">
        <v>1670</v>
      </c>
      <c r="G221" s="96">
        <f>ROUND(H221*0.65,2)</f>
        <v>6.44</v>
      </c>
      <c r="H221" s="125">
        <f>SUMIF(цены!A:A,C221,цены!B:B)</f>
        <v>9.9</v>
      </c>
      <c r="I221" s="113">
        <f>SUMIF(наличие!H:H,C221,наличие!D:D)</f>
        <v>0</v>
      </c>
      <c r="J221" s="35">
        <v>0</v>
      </c>
      <c r="K221" s="32" t="s">
        <v>54</v>
      </c>
      <c r="L221" s="32" t="s">
        <v>54</v>
      </c>
      <c r="M221" s="32" t="s">
        <v>54</v>
      </c>
      <c r="N221" s="32" t="s">
        <v>54</v>
      </c>
      <c r="O221" s="32" t="s">
        <v>54</v>
      </c>
      <c r="P221" s="32" t="s">
        <v>54</v>
      </c>
      <c r="Q221" s="32" t="s">
        <v>54</v>
      </c>
      <c r="R221" s="36">
        <f t="shared" si="617"/>
        <v>0</v>
      </c>
      <c r="S221" s="92">
        <f t="shared" si="509"/>
        <v>0</v>
      </c>
      <c r="T221" s="42">
        <f t="shared" si="581"/>
        <v>2.4649999999999999</v>
      </c>
      <c r="U221" s="24">
        <f t="shared" si="510"/>
        <v>0</v>
      </c>
      <c r="V221" s="25">
        <f t="shared" si="511"/>
        <v>8.9050000000000011</v>
      </c>
      <c r="W221" s="70">
        <f t="shared" si="587"/>
        <v>31</v>
      </c>
      <c r="X221" s="44">
        <f t="shared" si="618"/>
        <v>31.2</v>
      </c>
      <c r="Y221" s="11">
        <f t="shared" si="512"/>
        <v>2790</v>
      </c>
      <c r="Z221" s="6">
        <f t="shared" si="513"/>
        <v>2.4811903425042106</v>
      </c>
      <c r="AA221" s="26">
        <f t="shared" si="514"/>
        <v>17</v>
      </c>
      <c r="AB221" s="11" t="e">
        <f>ROUND(AA221*#REF!,-1)</f>
        <v>#REF!</v>
      </c>
      <c r="AC221" s="7">
        <f t="shared" si="515"/>
        <v>0.90903986524424452</v>
      </c>
      <c r="AD221" s="27">
        <f t="shared" si="516"/>
        <v>12.8</v>
      </c>
      <c r="AE221" s="11" t="e">
        <f>ROUND(AD221*#REF!,-1)</f>
        <v>#REF!</v>
      </c>
      <c r="AF221" s="19">
        <f t="shared" si="517"/>
        <v>0.43739472206625479</v>
      </c>
      <c r="AG221" s="57"/>
      <c r="AH221" s="82">
        <f t="shared" si="619"/>
        <v>0</v>
      </c>
      <c r="AI221" s="83" t="s">
        <v>54</v>
      </c>
      <c r="AJ221" s="83" t="s">
        <v>54</v>
      </c>
      <c r="AK221" s="83" t="s">
        <v>54</v>
      </c>
      <c r="AL221" s="83" t="s">
        <v>54</v>
      </c>
      <c r="AM221" s="83" t="s">
        <v>54</v>
      </c>
      <c r="AN221" s="83" t="s">
        <v>54</v>
      </c>
      <c r="AO221" s="83" t="s">
        <v>54</v>
      </c>
      <c r="AP221" s="89">
        <f t="shared" si="518"/>
        <v>0</v>
      </c>
      <c r="AQ221" s="86">
        <f t="shared" si="519"/>
        <v>0</v>
      </c>
      <c r="AR221" s="64">
        <v>0</v>
      </c>
      <c r="AS221" s="65" t="s">
        <v>54</v>
      </c>
      <c r="AT221" s="65" t="s">
        <v>54</v>
      </c>
      <c r="AU221" s="65" t="s">
        <v>54</v>
      </c>
      <c r="AV221" s="65" t="s">
        <v>54</v>
      </c>
      <c r="AW221" s="65" t="s">
        <v>54</v>
      </c>
      <c r="AX221" s="65" t="s">
        <v>54</v>
      </c>
      <c r="AY221" s="65" t="s">
        <v>54</v>
      </c>
      <c r="AZ221" s="61">
        <f t="shared" si="520"/>
        <v>0</v>
      </c>
      <c r="BA221" s="9">
        <f t="shared" si="521"/>
        <v>0</v>
      </c>
      <c r="BB221" s="9">
        <f t="shared" si="522"/>
        <v>0</v>
      </c>
      <c r="BC221" s="68">
        <v>0</v>
      </c>
      <c r="BD221" s="69" t="s">
        <v>54</v>
      </c>
      <c r="BE221" s="69" t="s">
        <v>54</v>
      </c>
      <c r="BF221" s="69" t="s">
        <v>54</v>
      </c>
      <c r="BG221" s="69" t="s">
        <v>54</v>
      </c>
      <c r="BH221" s="69" t="s">
        <v>54</v>
      </c>
      <c r="BI221" s="69" t="s">
        <v>54</v>
      </c>
      <c r="BJ221" s="69" t="s">
        <v>54</v>
      </c>
      <c r="BK221" s="61">
        <f t="shared" si="523"/>
        <v>0</v>
      </c>
      <c r="BL221" s="9">
        <f t="shared" si="524"/>
        <v>0</v>
      </c>
      <c r="BM221" s="9">
        <f t="shared" si="525"/>
        <v>0</v>
      </c>
      <c r="BN221" s="78">
        <v>0</v>
      </c>
      <c r="BO221" s="79" t="s">
        <v>54</v>
      </c>
      <c r="BP221" s="79" t="s">
        <v>54</v>
      </c>
      <c r="BQ221" s="79" t="s">
        <v>54</v>
      </c>
      <c r="BR221" s="79" t="s">
        <v>54</v>
      </c>
      <c r="BS221" s="79" t="s">
        <v>54</v>
      </c>
      <c r="BT221" s="79" t="s">
        <v>54</v>
      </c>
      <c r="BU221" s="79" t="s">
        <v>54</v>
      </c>
      <c r="BV221" s="61">
        <f t="shared" si="526"/>
        <v>0</v>
      </c>
      <c r="BW221" s="9">
        <f t="shared" si="527"/>
        <v>0</v>
      </c>
      <c r="BX221" s="9">
        <f t="shared" si="528"/>
        <v>0</v>
      </c>
      <c r="BY221" s="8">
        <v>0</v>
      </c>
      <c r="BZ221" s="9">
        <f t="shared" si="588"/>
        <v>0</v>
      </c>
      <c r="CA221" s="9">
        <f t="shared" si="589"/>
        <v>0</v>
      </c>
      <c r="CB221" s="8">
        <v>0</v>
      </c>
      <c r="CC221" s="9">
        <f t="shared" si="590"/>
        <v>0</v>
      </c>
      <c r="CD221" s="9">
        <f t="shared" si="591"/>
        <v>0</v>
      </c>
      <c r="CE221" s="10">
        <v>1</v>
      </c>
    </row>
    <row r="222" spans="1:83" s="10" customFormat="1" ht="58.5" customHeight="1">
      <c r="A222" s="10" t="s">
        <v>21</v>
      </c>
      <c r="B222" s="94"/>
      <c r="C222" s="129" t="s">
        <v>2238</v>
      </c>
      <c r="D222" s="20" t="s">
        <v>2197</v>
      </c>
      <c r="E222" s="95" t="s">
        <v>2255</v>
      </c>
      <c r="F222" s="20" t="s">
        <v>1670</v>
      </c>
      <c r="G222" s="96">
        <f>ROUND(H222*0.65,2)</f>
        <v>6.44</v>
      </c>
      <c r="H222" s="125">
        <f>SUMIF(цены!A:A,C222,цены!B:B)</f>
        <v>9.9</v>
      </c>
      <c r="I222" s="113">
        <f>SUMIF(наличие!H:H,C222,наличие!D:D)</f>
        <v>0</v>
      </c>
      <c r="J222" s="35">
        <v>0</v>
      </c>
      <c r="K222" s="32" t="s">
        <v>54</v>
      </c>
      <c r="L222" s="32" t="s">
        <v>54</v>
      </c>
      <c r="M222" s="32" t="s">
        <v>54</v>
      </c>
      <c r="N222" s="32" t="s">
        <v>54</v>
      </c>
      <c r="O222" s="32" t="s">
        <v>54</v>
      </c>
      <c r="P222" s="32" t="s">
        <v>54</v>
      </c>
      <c r="Q222" s="32" t="s">
        <v>54</v>
      </c>
      <c r="R222" s="36">
        <f t="shared" si="617"/>
        <v>0</v>
      </c>
      <c r="S222" s="92">
        <f t="shared" si="509"/>
        <v>0</v>
      </c>
      <c r="T222" s="42">
        <f t="shared" si="581"/>
        <v>2.4649999999999999</v>
      </c>
      <c r="U222" s="24">
        <f t="shared" si="510"/>
        <v>0</v>
      </c>
      <c r="V222" s="25">
        <f t="shared" si="511"/>
        <v>8.9050000000000011</v>
      </c>
      <c r="W222" s="70">
        <f t="shared" si="587"/>
        <v>31</v>
      </c>
      <c r="X222" s="44">
        <f t="shared" si="618"/>
        <v>31.2</v>
      </c>
      <c r="Y222" s="11">
        <f t="shared" si="512"/>
        <v>2790</v>
      </c>
      <c r="Z222" s="6">
        <f t="shared" si="513"/>
        <v>2.4811903425042106</v>
      </c>
      <c r="AA222" s="26">
        <f t="shared" si="514"/>
        <v>17</v>
      </c>
      <c r="AB222" s="11" t="e">
        <f>ROUND(AA222*#REF!,-1)</f>
        <v>#REF!</v>
      </c>
      <c r="AC222" s="7">
        <f t="shared" si="515"/>
        <v>0.90903986524424452</v>
      </c>
      <c r="AD222" s="27">
        <f t="shared" si="516"/>
        <v>12.8</v>
      </c>
      <c r="AE222" s="11" t="e">
        <f>ROUND(AD222*#REF!,-1)</f>
        <v>#REF!</v>
      </c>
      <c r="AF222" s="19">
        <f t="shared" si="517"/>
        <v>0.43739472206625479</v>
      </c>
      <c r="AG222" s="57"/>
      <c r="AH222" s="82">
        <f t="shared" si="619"/>
        <v>0</v>
      </c>
      <c r="AI222" s="83" t="s">
        <v>54</v>
      </c>
      <c r="AJ222" s="83" t="s">
        <v>54</v>
      </c>
      <c r="AK222" s="83" t="s">
        <v>54</v>
      </c>
      <c r="AL222" s="83" t="s">
        <v>54</v>
      </c>
      <c r="AM222" s="83" t="s">
        <v>54</v>
      </c>
      <c r="AN222" s="83" t="s">
        <v>54</v>
      </c>
      <c r="AO222" s="83" t="s">
        <v>54</v>
      </c>
      <c r="AP222" s="89">
        <f t="shared" si="518"/>
        <v>0</v>
      </c>
      <c r="AQ222" s="86">
        <f t="shared" si="519"/>
        <v>0</v>
      </c>
      <c r="AR222" s="64">
        <v>0</v>
      </c>
      <c r="AS222" s="65" t="s">
        <v>54</v>
      </c>
      <c r="AT222" s="65" t="s">
        <v>54</v>
      </c>
      <c r="AU222" s="65" t="s">
        <v>54</v>
      </c>
      <c r="AV222" s="65" t="s">
        <v>54</v>
      </c>
      <c r="AW222" s="65" t="s">
        <v>54</v>
      </c>
      <c r="AX222" s="65" t="s">
        <v>54</v>
      </c>
      <c r="AY222" s="65" t="s">
        <v>54</v>
      </c>
      <c r="AZ222" s="61">
        <f t="shared" si="520"/>
        <v>0</v>
      </c>
      <c r="BA222" s="9">
        <f t="shared" si="521"/>
        <v>0</v>
      </c>
      <c r="BB222" s="9">
        <f t="shared" si="522"/>
        <v>0</v>
      </c>
      <c r="BC222" s="68">
        <v>0</v>
      </c>
      <c r="BD222" s="69" t="s">
        <v>54</v>
      </c>
      <c r="BE222" s="69" t="s">
        <v>54</v>
      </c>
      <c r="BF222" s="69" t="s">
        <v>54</v>
      </c>
      <c r="BG222" s="69" t="s">
        <v>54</v>
      </c>
      <c r="BH222" s="69" t="s">
        <v>54</v>
      </c>
      <c r="BI222" s="69" t="s">
        <v>54</v>
      </c>
      <c r="BJ222" s="69" t="s">
        <v>54</v>
      </c>
      <c r="BK222" s="61">
        <f t="shared" si="523"/>
        <v>0</v>
      </c>
      <c r="BL222" s="9">
        <f t="shared" si="524"/>
        <v>0</v>
      </c>
      <c r="BM222" s="9">
        <f t="shared" si="525"/>
        <v>0</v>
      </c>
      <c r="BN222" s="78">
        <v>0</v>
      </c>
      <c r="BO222" s="79" t="s">
        <v>54</v>
      </c>
      <c r="BP222" s="79" t="s">
        <v>54</v>
      </c>
      <c r="BQ222" s="79" t="s">
        <v>54</v>
      </c>
      <c r="BR222" s="79" t="s">
        <v>54</v>
      </c>
      <c r="BS222" s="79" t="s">
        <v>54</v>
      </c>
      <c r="BT222" s="79" t="s">
        <v>54</v>
      </c>
      <c r="BU222" s="79" t="s">
        <v>54</v>
      </c>
      <c r="BV222" s="61">
        <f t="shared" si="526"/>
        <v>0</v>
      </c>
      <c r="BW222" s="9">
        <f t="shared" si="527"/>
        <v>0</v>
      </c>
      <c r="BX222" s="9">
        <f t="shared" si="528"/>
        <v>0</v>
      </c>
      <c r="BY222" s="8">
        <v>0</v>
      </c>
      <c r="BZ222" s="9">
        <f t="shared" si="588"/>
        <v>0</v>
      </c>
      <c r="CA222" s="9">
        <f t="shared" si="589"/>
        <v>0</v>
      </c>
      <c r="CB222" s="8">
        <v>0</v>
      </c>
      <c r="CC222" s="9">
        <f t="shared" si="590"/>
        <v>0</v>
      </c>
      <c r="CD222" s="9">
        <f t="shared" si="591"/>
        <v>0</v>
      </c>
      <c r="CE222" s="10">
        <v>1</v>
      </c>
    </row>
    <row r="223" spans="1:83" s="10" customFormat="1" ht="58.5" customHeight="1">
      <c r="A223" s="10" t="s">
        <v>21</v>
      </c>
      <c r="B223" s="94"/>
      <c r="C223" s="129" t="s">
        <v>2238</v>
      </c>
      <c r="D223" s="20" t="s">
        <v>2184</v>
      </c>
      <c r="E223" s="95" t="s">
        <v>2255</v>
      </c>
      <c r="F223" s="20" t="s">
        <v>1670</v>
      </c>
      <c r="G223" s="96">
        <f>ROUND(H223*0.65,2)</f>
        <v>6.44</v>
      </c>
      <c r="H223" s="125">
        <f>SUMIF(цены!A:A,C223,цены!B:B)</f>
        <v>9.9</v>
      </c>
      <c r="I223" s="113">
        <f>SUMIF(наличие!H:H,C223,наличие!D:D)</f>
        <v>0</v>
      </c>
      <c r="J223" s="35">
        <v>0</v>
      </c>
      <c r="K223" s="32" t="s">
        <v>54</v>
      </c>
      <c r="L223" s="32" t="s">
        <v>54</v>
      </c>
      <c r="M223" s="32" t="s">
        <v>54</v>
      </c>
      <c r="N223" s="32" t="s">
        <v>54</v>
      </c>
      <c r="O223" s="32" t="s">
        <v>54</v>
      </c>
      <c r="P223" s="32" t="s">
        <v>54</v>
      </c>
      <c r="Q223" s="32" t="s">
        <v>54</v>
      </c>
      <c r="R223" s="36">
        <f t="shared" si="617"/>
        <v>0</v>
      </c>
      <c r="S223" s="92">
        <f t="shared" si="509"/>
        <v>0</v>
      </c>
      <c r="T223" s="42">
        <f t="shared" si="581"/>
        <v>2.4649999999999999</v>
      </c>
      <c r="U223" s="24">
        <f t="shared" si="510"/>
        <v>0</v>
      </c>
      <c r="V223" s="25">
        <f t="shared" si="511"/>
        <v>8.9050000000000011</v>
      </c>
      <c r="W223" s="70">
        <f t="shared" si="587"/>
        <v>31</v>
      </c>
      <c r="X223" s="44">
        <f t="shared" si="618"/>
        <v>31.2</v>
      </c>
      <c r="Y223" s="11">
        <f t="shared" si="512"/>
        <v>2790</v>
      </c>
      <c r="Z223" s="6">
        <f t="shared" si="513"/>
        <v>2.4811903425042106</v>
      </c>
      <c r="AA223" s="26">
        <f t="shared" si="514"/>
        <v>17</v>
      </c>
      <c r="AB223" s="11" t="e">
        <f>ROUND(AA223*#REF!,-1)</f>
        <v>#REF!</v>
      </c>
      <c r="AC223" s="7">
        <f t="shared" si="515"/>
        <v>0.90903986524424452</v>
      </c>
      <c r="AD223" s="27">
        <f t="shared" si="516"/>
        <v>12.8</v>
      </c>
      <c r="AE223" s="11" t="e">
        <f>ROUND(AD223*#REF!,-1)</f>
        <v>#REF!</v>
      </c>
      <c r="AF223" s="19">
        <f t="shared" si="517"/>
        <v>0.43739472206625479</v>
      </c>
      <c r="AG223" s="57"/>
      <c r="AH223" s="82">
        <f t="shared" si="619"/>
        <v>0</v>
      </c>
      <c r="AI223" s="83" t="s">
        <v>54</v>
      </c>
      <c r="AJ223" s="83" t="s">
        <v>54</v>
      </c>
      <c r="AK223" s="83" t="s">
        <v>54</v>
      </c>
      <c r="AL223" s="83" t="s">
        <v>54</v>
      </c>
      <c r="AM223" s="83" t="s">
        <v>54</v>
      </c>
      <c r="AN223" s="83" t="s">
        <v>54</v>
      </c>
      <c r="AO223" s="83" t="s">
        <v>54</v>
      </c>
      <c r="AP223" s="89">
        <f t="shared" si="518"/>
        <v>0</v>
      </c>
      <c r="AQ223" s="86">
        <f t="shared" si="519"/>
        <v>0</v>
      </c>
      <c r="AR223" s="64">
        <v>0</v>
      </c>
      <c r="AS223" s="65" t="s">
        <v>54</v>
      </c>
      <c r="AT223" s="65" t="s">
        <v>54</v>
      </c>
      <c r="AU223" s="65" t="s">
        <v>54</v>
      </c>
      <c r="AV223" s="65" t="s">
        <v>54</v>
      </c>
      <c r="AW223" s="65" t="s">
        <v>54</v>
      </c>
      <c r="AX223" s="65" t="s">
        <v>54</v>
      </c>
      <c r="AY223" s="65" t="s">
        <v>54</v>
      </c>
      <c r="AZ223" s="61">
        <f t="shared" si="520"/>
        <v>0</v>
      </c>
      <c r="BA223" s="9">
        <f t="shared" si="521"/>
        <v>0</v>
      </c>
      <c r="BB223" s="9">
        <f t="shared" si="522"/>
        <v>0</v>
      </c>
      <c r="BC223" s="68">
        <v>0</v>
      </c>
      <c r="BD223" s="69" t="s">
        <v>54</v>
      </c>
      <c r="BE223" s="69" t="s">
        <v>54</v>
      </c>
      <c r="BF223" s="69" t="s">
        <v>54</v>
      </c>
      <c r="BG223" s="69" t="s">
        <v>54</v>
      </c>
      <c r="BH223" s="69" t="s">
        <v>54</v>
      </c>
      <c r="BI223" s="69" t="s">
        <v>54</v>
      </c>
      <c r="BJ223" s="69" t="s">
        <v>54</v>
      </c>
      <c r="BK223" s="61">
        <f t="shared" si="523"/>
        <v>0</v>
      </c>
      <c r="BL223" s="9">
        <f t="shared" si="524"/>
        <v>0</v>
      </c>
      <c r="BM223" s="9">
        <f t="shared" si="525"/>
        <v>0</v>
      </c>
      <c r="BN223" s="78">
        <v>0</v>
      </c>
      <c r="BO223" s="79" t="s">
        <v>54</v>
      </c>
      <c r="BP223" s="79" t="s">
        <v>54</v>
      </c>
      <c r="BQ223" s="79" t="s">
        <v>54</v>
      </c>
      <c r="BR223" s="79" t="s">
        <v>54</v>
      </c>
      <c r="BS223" s="79" t="s">
        <v>54</v>
      </c>
      <c r="BT223" s="79" t="s">
        <v>54</v>
      </c>
      <c r="BU223" s="79" t="s">
        <v>54</v>
      </c>
      <c r="BV223" s="61">
        <f t="shared" si="526"/>
        <v>0</v>
      </c>
      <c r="BW223" s="9">
        <f t="shared" si="527"/>
        <v>0</v>
      </c>
      <c r="BX223" s="9">
        <f t="shared" si="528"/>
        <v>0</v>
      </c>
      <c r="BY223" s="8">
        <v>0</v>
      </c>
      <c r="BZ223" s="9">
        <f t="shared" si="588"/>
        <v>0</v>
      </c>
      <c r="CA223" s="9">
        <f t="shared" si="589"/>
        <v>0</v>
      </c>
      <c r="CB223" s="8">
        <v>0</v>
      </c>
      <c r="CC223" s="9">
        <f t="shared" si="590"/>
        <v>0</v>
      </c>
      <c r="CD223" s="9">
        <f t="shared" si="591"/>
        <v>0</v>
      </c>
      <c r="CE223" s="10">
        <v>1</v>
      </c>
    </row>
    <row r="224" spans="1:83" s="10" customFormat="1" ht="58.5" customHeight="1">
      <c r="A224" s="10" t="s">
        <v>21</v>
      </c>
      <c r="B224" s="94"/>
      <c r="C224" s="129" t="s">
        <v>2238</v>
      </c>
      <c r="D224" s="20" t="s">
        <v>2193</v>
      </c>
      <c r="E224" s="95" t="s">
        <v>2255</v>
      </c>
      <c r="F224" s="20" t="s">
        <v>1670</v>
      </c>
      <c r="G224" s="96">
        <f t="shared" si="529"/>
        <v>6.44</v>
      </c>
      <c r="H224" s="97">
        <f>SUMIF(цены!A:A,C224,цены!B:B)</f>
        <v>9.9</v>
      </c>
      <c r="I224" s="113">
        <f>SUMIF(наличие!H:H,C224,наличие!D:D)</f>
        <v>0</v>
      </c>
      <c r="J224" s="35">
        <v>0</v>
      </c>
      <c r="K224" s="32" t="s">
        <v>54</v>
      </c>
      <c r="L224" s="32" t="s">
        <v>54</v>
      </c>
      <c r="M224" s="32" t="s">
        <v>54</v>
      </c>
      <c r="N224" s="32" t="s">
        <v>54</v>
      </c>
      <c r="O224" s="32" t="s">
        <v>54</v>
      </c>
      <c r="P224" s="32" t="s">
        <v>54</v>
      </c>
      <c r="Q224" s="32" t="s">
        <v>54</v>
      </c>
      <c r="R224" s="36">
        <f t="shared" si="617"/>
        <v>0</v>
      </c>
      <c r="S224" s="92">
        <f t="shared" si="509"/>
        <v>0</v>
      </c>
      <c r="T224" s="42">
        <f t="shared" si="581"/>
        <v>2.4649999999999999</v>
      </c>
      <c r="U224" s="24">
        <f t="shared" si="510"/>
        <v>0</v>
      </c>
      <c r="V224" s="25">
        <f t="shared" si="511"/>
        <v>8.9050000000000011</v>
      </c>
      <c r="W224" s="70">
        <f t="shared" si="587"/>
        <v>31</v>
      </c>
      <c r="X224" s="44">
        <f t="shared" si="618"/>
        <v>31.2</v>
      </c>
      <c r="Y224" s="11">
        <f t="shared" si="512"/>
        <v>2790</v>
      </c>
      <c r="Z224" s="6">
        <f t="shared" si="513"/>
        <v>2.4811903425042106</v>
      </c>
      <c r="AA224" s="26">
        <f t="shared" si="514"/>
        <v>17</v>
      </c>
      <c r="AB224" s="11" t="e">
        <f>ROUND(AA224*#REF!,-1)</f>
        <v>#REF!</v>
      </c>
      <c r="AC224" s="7">
        <f t="shared" si="515"/>
        <v>0.90903986524424452</v>
      </c>
      <c r="AD224" s="27">
        <f t="shared" si="516"/>
        <v>12.8</v>
      </c>
      <c r="AE224" s="11" t="e">
        <f>ROUND(AD224*#REF!,-1)</f>
        <v>#REF!</v>
      </c>
      <c r="AF224" s="19">
        <f t="shared" si="517"/>
        <v>0.43739472206625479</v>
      </c>
      <c r="AG224" s="57"/>
      <c r="AH224" s="82">
        <f t="shared" si="619"/>
        <v>0</v>
      </c>
      <c r="AI224" s="83" t="s">
        <v>54</v>
      </c>
      <c r="AJ224" s="83" t="s">
        <v>54</v>
      </c>
      <c r="AK224" s="83" t="s">
        <v>54</v>
      </c>
      <c r="AL224" s="83" t="s">
        <v>54</v>
      </c>
      <c r="AM224" s="83" t="s">
        <v>54</v>
      </c>
      <c r="AN224" s="83" t="s">
        <v>54</v>
      </c>
      <c r="AO224" s="83" t="s">
        <v>54</v>
      </c>
      <c r="AP224" s="89">
        <f t="shared" si="518"/>
        <v>0</v>
      </c>
      <c r="AQ224" s="86">
        <f t="shared" si="519"/>
        <v>0</v>
      </c>
      <c r="AR224" s="64">
        <v>0</v>
      </c>
      <c r="AS224" s="65" t="s">
        <v>54</v>
      </c>
      <c r="AT224" s="65" t="s">
        <v>54</v>
      </c>
      <c r="AU224" s="65" t="s">
        <v>54</v>
      </c>
      <c r="AV224" s="65" t="s">
        <v>54</v>
      </c>
      <c r="AW224" s="65" t="s">
        <v>54</v>
      </c>
      <c r="AX224" s="65" t="s">
        <v>54</v>
      </c>
      <c r="AY224" s="65" t="s">
        <v>54</v>
      </c>
      <c r="AZ224" s="61">
        <f t="shared" si="520"/>
        <v>0</v>
      </c>
      <c r="BA224" s="9">
        <f t="shared" si="521"/>
        <v>0</v>
      </c>
      <c r="BB224" s="9">
        <f t="shared" si="522"/>
        <v>0</v>
      </c>
      <c r="BC224" s="68">
        <v>0</v>
      </c>
      <c r="BD224" s="69" t="s">
        <v>54</v>
      </c>
      <c r="BE224" s="69" t="s">
        <v>54</v>
      </c>
      <c r="BF224" s="69" t="s">
        <v>54</v>
      </c>
      <c r="BG224" s="69" t="s">
        <v>54</v>
      </c>
      <c r="BH224" s="69" t="s">
        <v>54</v>
      </c>
      <c r="BI224" s="69" t="s">
        <v>54</v>
      </c>
      <c r="BJ224" s="69" t="s">
        <v>54</v>
      </c>
      <c r="BK224" s="61">
        <f t="shared" si="523"/>
        <v>0</v>
      </c>
      <c r="BL224" s="9">
        <f t="shared" si="524"/>
        <v>0</v>
      </c>
      <c r="BM224" s="9">
        <f t="shared" si="525"/>
        <v>0</v>
      </c>
      <c r="BN224" s="78">
        <v>0</v>
      </c>
      <c r="BO224" s="79" t="s">
        <v>54</v>
      </c>
      <c r="BP224" s="79" t="s">
        <v>54</v>
      </c>
      <c r="BQ224" s="79" t="s">
        <v>54</v>
      </c>
      <c r="BR224" s="79" t="s">
        <v>54</v>
      </c>
      <c r="BS224" s="79" t="s">
        <v>54</v>
      </c>
      <c r="BT224" s="79" t="s">
        <v>54</v>
      </c>
      <c r="BU224" s="79" t="s">
        <v>54</v>
      </c>
      <c r="BV224" s="61">
        <f t="shared" si="526"/>
        <v>0</v>
      </c>
      <c r="BW224" s="9">
        <f t="shared" si="527"/>
        <v>0</v>
      </c>
      <c r="BX224" s="9">
        <f t="shared" si="528"/>
        <v>0</v>
      </c>
      <c r="BY224" s="8">
        <v>0</v>
      </c>
      <c r="BZ224" s="9">
        <f t="shared" si="588"/>
        <v>0</v>
      </c>
      <c r="CA224" s="9">
        <f t="shared" si="589"/>
        <v>0</v>
      </c>
      <c r="CB224" s="8">
        <v>0</v>
      </c>
      <c r="CC224" s="9">
        <f t="shared" si="590"/>
        <v>0</v>
      </c>
      <c r="CD224" s="9">
        <f t="shared" si="591"/>
        <v>0</v>
      </c>
      <c r="CE224" s="10">
        <v>1</v>
      </c>
    </row>
    <row r="225" spans="1:83" s="10" customFormat="1" ht="58.5" customHeight="1">
      <c r="A225" s="10" t="s">
        <v>21</v>
      </c>
      <c r="B225" s="94"/>
      <c r="C225" s="129" t="s">
        <v>2238</v>
      </c>
      <c r="D225" s="20" t="s">
        <v>2205</v>
      </c>
      <c r="E225" s="95" t="s">
        <v>2255</v>
      </c>
      <c r="F225" s="20" t="s">
        <v>1670</v>
      </c>
      <c r="G225" s="96">
        <f t="shared" si="529"/>
        <v>6.44</v>
      </c>
      <c r="H225" s="97">
        <f>SUMIF(цены!A:A,C225,цены!B:B)</f>
        <v>9.9</v>
      </c>
      <c r="I225" s="113">
        <f>SUMIF(наличие!H:H,C225,наличие!D:D)</f>
        <v>0</v>
      </c>
      <c r="J225" s="35">
        <v>0</v>
      </c>
      <c r="K225" s="32" t="s">
        <v>54</v>
      </c>
      <c r="L225" s="32" t="s">
        <v>54</v>
      </c>
      <c r="M225" s="32" t="s">
        <v>54</v>
      </c>
      <c r="N225" s="32" t="s">
        <v>54</v>
      </c>
      <c r="O225" s="32" t="s">
        <v>54</v>
      </c>
      <c r="P225" s="32" t="s">
        <v>54</v>
      </c>
      <c r="Q225" s="32" t="s">
        <v>54</v>
      </c>
      <c r="R225" s="36">
        <f t="shared" si="617"/>
        <v>0</v>
      </c>
      <c r="S225" s="92">
        <f t="shared" si="509"/>
        <v>0</v>
      </c>
      <c r="T225" s="42">
        <f t="shared" si="581"/>
        <v>2.4649999999999999</v>
      </c>
      <c r="U225" s="24">
        <f t="shared" si="510"/>
        <v>0</v>
      </c>
      <c r="V225" s="25">
        <f t="shared" si="511"/>
        <v>8.9050000000000011</v>
      </c>
      <c r="W225" s="70">
        <f t="shared" si="587"/>
        <v>31</v>
      </c>
      <c r="X225" s="44">
        <f t="shared" si="618"/>
        <v>31.2</v>
      </c>
      <c r="Y225" s="11">
        <f t="shared" si="512"/>
        <v>2790</v>
      </c>
      <c r="Z225" s="6">
        <f t="shared" si="513"/>
        <v>2.4811903425042106</v>
      </c>
      <c r="AA225" s="26">
        <f t="shared" si="514"/>
        <v>17</v>
      </c>
      <c r="AB225" s="11" t="e">
        <f>ROUND(AA225*#REF!,-1)</f>
        <v>#REF!</v>
      </c>
      <c r="AC225" s="7">
        <f t="shared" si="515"/>
        <v>0.90903986524424452</v>
      </c>
      <c r="AD225" s="27">
        <f t="shared" si="516"/>
        <v>12.8</v>
      </c>
      <c r="AE225" s="11" t="e">
        <f>ROUND(AD225*#REF!,-1)</f>
        <v>#REF!</v>
      </c>
      <c r="AF225" s="19">
        <f t="shared" si="517"/>
        <v>0.43739472206625479</v>
      </c>
      <c r="AG225" s="57"/>
      <c r="AH225" s="82">
        <f t="shared" si="619"/>
        <v>0</v>
      </c>
      <c r="AI225" s="83" t="s">
        <v>54</v>
      </c>
      <c r="AJ225" s="83" t="s">
        <v>54</v>
      </c>
      <c r="AK225" s="83" t="s">
        <v>54</v>
      </c>
      <c r="AL225" s="83" t="s">
        <v>54</v>
      </c>
      <c r="AM225" s="83" t="s">
        <v>54</v>
      </c>
      <c r="AN225" s="83" t="s">
        <v>54</v>
      </c>
      <c r="AO225" s="83" t="s">
        <v>54</v>
      </c>
      <c r="AP225" s="89">
        <f t="shared" si="518"/>
        <v>0</v>
      </c>
      <c r="AQ225" s="86">
        <f t="shared" si="519"/>
        <v>0</v>
      </c>
      <c r="AR225" s="64">
        <v>0</v>
      </c>
      <c r="AS225" s="65" t="s">
        <v>54</v>
      </c>
      <c r="AT225" s="65" t="s">
        <v>54</v>
      </c>
      <c r="AU225" s="65" t="s">
        <v>54</v>
      </c>
      <c r="AV225" s="65" t="s">
        <v>54</v>
      </c>
      <c r="AW225" s="65" t="s">
        <v>54</v>
      </c>
      <c r="AX225" s="65" t="s">
        <v>54</v>
      </c>
      <c r="AY225" s="65" t="s">
        <v>54</v>
      </c>
      <c r="AZ225" s="61">
        <f t="shared" si="520"/>
        <v>0</v>
      </c>
      <c r="BA225" s="9">
        <f t="shared" si="521"/>
        <v>0</v>
      </c>
      <c r="BB225" s="9">
        <f t="shared" si="522"/>
        <v>0</v>
      </c>
      <c r="BC225" s="68">
        <v>0</v>
      </c>
      <c r="BD225" s="69" t="s">
        <v>54</v>
      </c>
      <c r="BE225" s="69" t="s">
        <v>54</v>
      </c>
      <c r="BF225" s="69" t="s">
        <v>54</v>
      </c>
      <c r="BG225" s="69" t="s">
        <v>54</v>
      </c>
      <c r="BH225" s="69" t="s">
        <v>54</v>
      </c>
      <c r="BI225" s="69" t="s">
        <v>54</v>
      </c>
      <c r="BJ225" s="69" t="s">
        <v>54</v>
      </c>
      <c r="BK225" s="61">
        <f t="shared" si="523"/>
        <v>0</v>
      </c>
      <c r="BL225" s="9">
        <f t="shared" si="524"/>
        <v>0</v>
      </c>
      <c r="BM225" s="9">
        <f t="shared" si="525"/>
        <v>0</v>
      </c>
      <c r="BN225" s="78">
        <v>0</v>
      </c>
      <c r="BO225" s="79" t="s">
        <v>54</v>
      </c>
      <c r="BP225" s="79" t="s">
        <v>54</v>
      </c>
      <c r="BQ225" s="79" t="s">
        <v>54</v>
      </c>
      <c r="BR225" s="79" t="s">
        <v>54</v>
      </c>
      <c r="BS225" s="79" t="s">
        <v>54</v>
      </c>
      <c r="BT225" s="79" t="s">
        <v>54</v>
      </c>
      <c r="BU225" s="79" t="s">
        <v>54</v>
      </c>
      <c r="BV225" s="61">
        <f t="shared" si="526"/>
        <v>0</v>
      </c>
      <c r="BW225" s="9">
        <f t="shared" si="527"/>
        <v>0</v>
      </c>
      <c r="BX225" s="9">
        <f t="shared" si="528"/>
        <v>0</v>
      </c>
      <c r="BY225" s="8">
        <v>0</v>
      </c>
      <c r="BZ225" s="9">
        <f t="shared" si="588"/>
        <v>0</v>
      </c>
      <c r="CA225" s="9">
        <f t="shared" si="589"/>
        <v>0</v>
      </c>
      <c r="CB225" s="8">
        <v>0</v>
      </c>
      <c r="CC225" s="9">
        <f t="shared" si="590"/>
        <v>0</v>
      </c>
      <c r="CD225" s="9">
        <f t="shared" si="591"/>
        <v>0</v>
      </c>
      <c r="CE225" s="10">
        <v>1</v>
      </c>
    </row>
    <row r="226" spans="1:83" s="10" customFormat="1" ht="58.5" customHeight="1">
      <c r="A226" s="10" t="s">
        <v>21</v>
      </c>
      <c r="B226" s="33"/>
      <c r="C226" s="130" t="s">
        <v>1729</v>
      </c>
      <c r="D226" s="20" t="s">
        <v>2198</v>
      </c>
      <c r="E226" s="95" t="s">
        <v>1690</v>
      </c>
      <c r="F226" s="20" t="s">
        <v>1670</v>
      </c>
      <c r="G226" s="96">
        <f>ROUND(H226*0.65,2)</f>
        <v>7.09</v>
      </c>
      <c r="H226" s="110">
        <f>SUMIF(цены!A:A,C226,цены!B:B)</f>
        <v>10.9</v>
      </c>
      <c r="I226" s="113">
        <f>SUMIF(наличие!H:H,C226,наличие!D:D)</f>
        <v>0</v>
      </c>
      <c r="J226" s="35">
        <v>0</v>
      </c>
      <c r="K226" s="32" t="s">
        <v>54</v>
      </c>
      <c r="L226" s="32" t="s">
        <v>54</v>
      </c>
      <c r="M226" s="32" t="s">
        <v>54</v>
      </c>
      <c r="N226" s="32" t="s">
        <v>54</v>
      </c>
      <c r="O226" s="32" t="s">
        <v>54</v>
      </c>
      <c r="P226" s="32" t="s">
        <v>54</v>
      </c>
      <c r="Q226" s="32" t="s">
        <v>54</v>
      </c>
      <c r="R226" s="36">
        <f t="shared" si="617"/>
        <v>0</v>
      </c>
      <c r="S226" s="92">
        <f t="shared" si="509"/>
        <v>0</v>
      </c>
      <c r="T226" s="42">
        <f t="shared" si="581"/>
        <v>2.5649999999999999</v>
      </c>
      <c r="U226" s="24">
        <f t="shared" si="510"/>
        <v>0</v>
      </c>
      <c r="V226" s="25">
        <f t="shared" si="511"/>
        <v>9.6549999999999994</v>
      </c>
      <c r="W226" s="70">
        <f t="shared" si="587"/>
        <v>34</v>
      </c>
      <c r="X226" s="44">
        <f t="shared" si="618"/>
        <v>33.799999999999997</v>
      </c>
      <c r="Y226" s="11">
        <f t="shared" si="512"/>
        <v>3060</v>
      </c>
      <c r="Z226" s="6">
        <f t="shared" si="513"/>
        <v>2.5214914552045573</v>
      </c>
      <c r="AA226" s="26">
        <f t="shared" si="514"/>
        <v>18.7</v>
      </c>
      <c r="AB226" s="11" t="e">
        <f>ROUND(AA226*#REF!,-1)</f>
        <v>#REF!</v>
      </c>
      <c r="AC226" s="7">
        <f t="shared" si="515"/>
        <v>0.93682030036250652</v>
      </c>
      <c r="AD226" s="27">
        <f t="shared" si="516"/>
        <v>14</v>
      </c>
      <c r="AE226" s="11" t="e">
        <f>ROUND(AD226*#REF!,-1)</f>
        <v>#REF!</v>
      </c>
      <c r="AF226" s="19">
        <f t="shared" si="517"/>
        <v>0.45002589331952364</v>
      </c>
      <c r="AG226" s="57"/>
      <c r="AH226" s="82">
        <f t="shared" si="619"/>
        <v>0</v>
      </c>
      <c r="AI226" s="83" t="s">
        <v>54</v>
      </c>
      <c r="AJ226" s="83" t="s">
        <v>54</v>
      </c>
      <c r="AK226" s="83" t="s">
        <v>54</v>
      </c>
      <c r="AL226" s="83" t="s">
        <v>54</v>
      </c>
      <c r="AM226" s="83" t="s">
        <v>54</v>
      </c>
      <c r="AN226" s="83" t="s">
        <v>54</v>
      </c>
      <c r="AO226" s="83" t="s">
        <v>54</v>
      </c>
      <c r="AP226" s="89">
        <f t="shared" si="518"/>
        <v>0</v>
      </c>
      <c r="AQ226" s="86">
        <f t="shared" si="519"/>
        <v>0</v>
      </c>
      <c r="AR226" s="64">
        <v>0</v>
      </c>
      <c r="AS226" s="65" t="s">
        <v>54</v>
      </c>
      <c r="AT226" s="65" t="s">
        <v>54</v>
      </c>
      <c r="AU226" s="65" t="s">
        <v>54</v>
      </c>
      <c r="AV226" s="65" t="s">
        <v>54</v>
      </c>
      <c r="AW226" s="65" t="s">
        <v>54</v>
      </c>
      <c r="AX226" s="65" t="s">
        <v>54</v>
      </c>
      <c r="AY226" s="65" t="s">
        <v>54</v>
      </c>
      <c r="AZ226" s="61">
        <f t="shared" si="520"/>
        <v>0</v>
      </c>
      <c r="BA226" s="9">
        <f t="shared" si="521"/>
        <v>0</v>
      </c>
      <c r="BB226" s="9">
        <f t="shared" si="522"/>
        <v>0</v>
      </c>
      <c r="BC226" s="68">
        <v>0</v>
      </c>
      <c r="BD226" s="69" t="s">
        <v>54</v>
      </c>
      <c r="BE226" s="69" t="s">
        <v>54</v>
      </c>
      <c r="BF226" s="69" t="s">
        <v>54</v>
      </c>
      <c r="BG226" s="69" t="s">
        <v>54</v>
      </c>
      <c r="BH226" s="69" t="s">
        <v>54</v>
      </c>
      <c r="BI226" s="69" t="s">
        <v>54</v>
      </c>
      <c r="BJ226" s="69" t="s">
        <v>54</v>
      </c>
      <c r="BK226" s="61">
        <f t="shared" si="523"/>
        <v>0</v>
      </c>
      <c r="BL226" s="9">
        <f t="shared" si="524"/>
        <v>0</v>
      </c>
      <c r="BM226" s="9">
        <f t="shared" si="525"/>
        <v>0</v>
      </c>
      <c r="BN226" s="78">
        <v>0</v>
      </c>
      <c r="BO226" s="79" t="s">
        <v>54</v>
      </c>
      <c r="BP226" s="79" t="s">
        <v>54</v>
      </c>
      <c r="BQ226" s="79" t="s">
        <v>54</v>
      </c>
      <c r="BR226" s="79" t="s">
        <v>54</v>
      </c>
      <c r="BS226" s="79" t="s">
        <v>54</v>
      </c>
      <c r="BT226" s="79" t="s">
        <v>54</v>
      </c>
      <c r="BU226" s="79" t="s">
        <v>54</v>
      </c>
      <c r="BV226" s="61">
        <f t="shared" si="526"/>
        <v>0</v>
      </c>
      <c r="BW226" s="9">
        <f t="shared" si="527"/>
        <v>0</v>
      </c>
      <c r="BX226" s="9">
        <f t="shared" si="528"/>
        <v>0</v>
      </c>
      <c r="BY226" s="8">
        <v>0</v>
      </c>
      <c r="BZ226" s="9">
        <f t="shared" si="588"/>
        <v>0</v>
      </c>
      <c r="CA226" s="9">
        <f t="shared" si="589"/>
        <v>0</v>
      </c>
      <c r="CB226" s="8">
        <v>0</v>
      </c>
      <c r="CC226" s="9">
        <f t="shared" si="590"/>
        <v>0</v>
      </c>
      <c r="CD226" s="9">
        <f t="shared" si="591"/>
        <v>0</v>
      </c>
      <c r="CE226" s="10">
        <v>1</v>
      </c>
    </row>
    <row r="227" spans="1:83" s="10" customFormat="1" ht="58.5" customHeight="1">
      <c r="A227" s="10" t="s">
        <v>21</v>
      </c>
      <c r="B227" s="33"/>
      <c r="C227" s="130" t="s">
        <v>1729</v>
      </c>
      <c r="D227" s="20" t="s">
        <v>2205</v>
      </c>
      <c r="E227" s="95" t="s">
        <v>1690</v>
      </c>
      <c r="F227" s="20" t="s">
        <v>1670</v>
      </c>
      <c r="G227" s="96">
        <f t="shared" si="529"/>
        <v>7.09</v>
      </c>
      <c r="H227" s="110">
        <f>SUMIF(цены!A:A,C227,цены!B:B)</f>
        <v>10.9</v>
      </c>
      <c r="I227" s="113">
        <f>SUMIF(наличие!H:H,C227,наличие!D:D)</f>
        <v>0</v>
      </c>
      <c r="J227" s="35">
        <v>0</v>
      </c>
      <c r="K227" s="32" t="s">
        <v>54</v>
      </c>
      <c r="L227" s="32" t="s">
        <v>54</v>
      </c>
      <c r="M227" s="32" t="s">
        <v>54</v>
      </c>
      <c r="N227" s="32" t="s">
        <v>54</v>
      </c>
      <c r="O227" s="32" t="s">
        <v>54</v>
      </c>
      <c r="P227" s="32" t="s">
        <v>54</v>
      </c>
      <c r="Q227" s="32" t="s">
        <v>54</v>
      </c>
      <c r="R227" s="36">
        <f t="shared" si="617"/>
        <v>0</v>
      </c>
      <c r="S227" s="92">
        <f t="shared" si="509"/>
        <v>0</v>
      </c>
      <c r="T227" s="42">
        <f t="shared" si="581"/>
        <v>2.5649999999999999</v>
      </c>
      <c r="U227" s="24">
        <f t="shared" si="510"/>
        <v>0</v>
      </c>
      <c r="V227" s="25">
        <f t="shared" si="511"/>
        <v>9.6549999999999994</v>
      </c>
      <c r="W227" s="70">
        <f t="shared" si="587"/>
        <v>34</v>
      </c>
      <c r="X227" s="44">
        <f t="shared" si="618"/>
        <v>33.799999999999997</v>
      </c>
      <c r="Y227" s="11">
        <f t="shared" si="512"/>
        <v>3060</v>
      </c>
      <c r="Z227" s="6">
        <f t="shared" si="513"/>
        <v>2.5214914552045573</v>
      </c>
      <c r="AA227" s="26">
        <f t="shared" si="514"/>
        <v>18.7</v>
      </c>
      <c r="AB227" s="11" t="e">
        <f>ROUND(AA227*#REF!,-1)</f>
        <v>#REF!</v>
      </c>
      <c r="AC227" s="7">
        <f t="shared" si="515"/>
        <v>0.93682030036250652</v>
      </c>
      <c r="AD227" s="27">
        <f t="shared" si="516"/>
        <v>14</v>
      </c>
      <c r="AE227" s="11" t="e">
        <f>ROUND(AD227*#REF!,-1)</f>
        <v>#REF!</v>
      </c>
      <c r="AF227" s="19">
        <f t="shared" si="517"/>
        <v>0.45002589331952364</v>
      </c>
      <c r="AG227" s="57"/>
      <c r="AH227" s="82">
        <f t="shared" si="619"/>
        <v>0</v>
      </c>
      <c r="AI227" s="83" t="s">
        <v>54</v>
      </c>
      <c r="AJ227" s="83" t="s">
        <v>54</v>
      </c>
      <c r="AK227" s="83" t="s">
        <v>54</v>
      </c>
      <c r="AL227" s="83" t="s">
        <v>54</v>
      </c>
      <c r="AM227" s="83" t="s">
        <v>54</v>
      </c>
      <c r="AN227" s="83" t="s">
        <v>54</v>
      </c>
      <c r="AO227" s="83" t="s">
        <v>54</v>
      </c>
      <c r="AP227" s="89">
        <f t="shared" si="518"/>
        <v>0</v>
      </c>
      <c r="AQ227" s="86">
        <f t="shared" si="519"/>
        <v>0</v>
      </c>
      <c r="AR227" s="64">
        <v>0</v>
      </c>
      <c r="AS227" s="65" t="s">
        <v>54</v>
      </c>
      <c r="AT227" s="65" t="s">
        <v>54</v>
      </c>
      <c r="AU227" s="65" t="s">
        <v>54</v>
      </c>
      <c r="AV227" s="65" t="s">
        <v>54</v>
      </c>
      <c r="AW227" s="65" t="s">
        <v>54</v>
      </c>
      <c r="AX227" s="65" t="s">
        <v>54</v>
      </c>
      <c r="AY227" s="65" t="s">
        <v>54</v>
      </c>
      <c r="AZ227" s="61">
        <f t="shared" si="520"/>
        <v>0</v>
      </c>
      <c r="BA227" s="9">
        <f t="shared" si="521"/>
        <v>0</v>
      </c>
      <c r="BB227" s="9">
        <f t="shared" si="522"/>
        <v>0</v>
      </c>
      <c r="BC227" s="68">
        <v>0</v>
      </c>
      <c r="BD227" s="69" t="s">
        <v>54</v>
      </c>
      <c r="BE227" s="69" t="s">
        <v>54</v>
      </c>
      <c r="BF227" s="69" t="s">
        <v>54</v>
      </c>
      <c r="BG227" s="69" t="s">
        <v>54</v>
      </c>
      <c r="BH227" s="69" t="s">
        <v>54</v>
      </c>
      <c r="BI227" s="69" t="s">
        <v>54</v>
      </c>
      <c r="BJ227" s="69" t="s">
        <v>54</v>
      </c>
      <c r="BK227" s="61">
        <f t="shared" si="523"/>
        <v>0</v>
      </c>
      <c r="BL227" s="9">
        <f t="shared" si="524"/>
        <v>0</v>
      </c>
      <c r="BM227" s="9">
        <f t="shared" si="525"/>
        <v>0</v>
      </c>
      <c r="BN227" s="78">
        <v>0</v>
      </c>
      <c r="BO227" s="79" t="s">
        <v>54</v>
      </c>
      <c r="BP227" s="79" t="s">
        <v>54</v>
      </c>
      <c r="BQ227" s="79" t="s">
        <v>54</v>
      </c>
      <c r="BR227" s="79" t="s">
        <v>54</v>
      </c>
      <c r="BS227" s="79" t="s">
        <v>54</v>
      </c>
      <c r="BT227" s="79" t="s">
        <v>54</v>
      </c>
      <c r="BU227" s="79" t="s">
        <v>54</v>
      </c>
      <c r="BV227" s="61">
        <f t="shared" si="526"/>
        <v>0</v>
      </c>
      <c r="BW227" s="9">
        <f t="shared" si="527"/>
        <v>0</v>
      </c>
      <c r="BX227" s="9">
        <f t="shared" si="528"/>
        <v>0</v>
      </c>
      <c r="BY227" s="8">
        <v>0</v>
      </c>
      <c r="BZ227" s="9">
        <f t="shared" si="588"/>
        <v>0</v>
      </c>
      <c r="CA227" s="9">
        <f t="shared" si="589"/>
        <v>0</v>
      </c>
      <c r="CB227" s="8">
        <v>0</v>
      </c>
      <c r="CC227" s="9">
        <f t="shared" si="590"/>
        <v>0</v>
      </c>
      <c r="CD227" s="9">
        <f t="shared" si="591"/>
        <v>0</v>
      </c>
      <c r="CE227" s="10">
        <v>1</v>
      </c>
    </row>
    <row r="228" spans="1:83" s="10" customFormat="1" ht="58.5" customHeight="1">
      <c r="A228" s="10" t="s">
        <v>21</v>
      </c>
      <c r="B228" s="33"/>
      <c r="C228" s="130" t="s">
        <v>1729</v>
      </c>
      <c r="D228" s="20" t="s">
        <v>2189</v>
      </c>
      <c r="E228" s="95" t="s">
        <v>1690</v>
      </c>
      <c r="F228" s="20" t="s">
        <v>1670</v>
      </c>
      <c r="G228" s="96">
        <f>ROUND(H228*0.65,2)</f>
        <v>7.09</v>
      </c>
      <c r="H228" s="110">
        <f>SUMIF(цены!A:A,C228,цены!B:B)</f>
        <v>10.9</v>
      </c>
      <c r="I228" s="113">
        <f>SUMIF(наличие!H:H,C228,наличие!D:D)</f>
        <v>0</v>
      </c>
      <c r="J228" s="35">
        <v>0</v>
      </c>
      <c r="K228" s="32" t="s">
        <v>54</v>
      </c>
      <c r="L228" s="32" t="s">
        <v>54</v>
      </c>
      <c r="M228" s="32" t="s">
        <v>54</v>
      </c>
      <c r="N228" s="32" t="s">
        <v>54</v>
      </c>
      <c r="O228" s="32" t="s">
        <v>54</v>
      </c>
      <c r="P228" s="32" t="s">
        <v>54</v>
      </c>
      <c r="Q228" s="32" t="s">
        <v>54</v>
      </c>
      <c r="R228" s="36">
        <f t="shared" si="617"/>
        <v>0</v>
      </c>
      <c r="S228" s="92">
        <f t="shared" si="509"/>
        <v>0</v>
      </c>
      <c r="T228" s="42">
        <f t="shared" si="581"/>
        <v>2.5649999999999999</v>
      </c>
      <c r="U228" s="24">
        <f t="shared" si="510"/>
        <v>0</v>
      </c>
      <c r="V228" s="25">
        <f t="shared" si="511"/>
        <v>9.6549999999999994</v>
      </c>
      <c r="W228" s="70">
        <f t="shared" si="587"/>
        <v>34</v>
      </c>
      <c r="X228" s="44">
        <f t="shared" si="618"/>
        <v>33.799999999999997</v>
      </c>
      <c r="Y228" s="11">
        <f t="shared" si="512"/>
        <v>3060</v>
      </c>
      <c r="Z228" s="6">
        <f t="shared" si="513"/>
        <v>2.5214914552045573</v>
      </c>
      <c r="AA228" s="26">
        <f t="shared" si="514"/>
        <v>18.7</v>
      </c>
      <c r="AB228" s="11" t="e">
        <f>ROUND(AA228*#REF!,-1)</f>
        <v>#REF!</v>
      </c>
      <c r="AC228" s="7">
        <f t="shared" si="515"/>
        <v>0.93682030036250652</v>
      </c>
      <c r="AD228" s="27">
        <f t="shared" si="516"/>
        <v>14</v>
      </c>
      <c r="AE228" s="11" t="e">
        <f>ROUND(AD228*#REF!,-1)</f>
        <v>#REF!</v>
      </c>
      <c r="AF228" s="19">
        <f t="shared" si="517"/>
        <v>0.45002589331952364</v>
      </c>
      <c r="AG228" s="57"/>
      <c r="AH228" s="82">
        <f t="shared" si="619"/>
        <v>0</v>
      </c>
      <c r="AI228" s="83" t="s">
        <v>54</v>
      </c>
      <c r="AJ228" s="83" t="s">
        <v>54</v>
      </c>
      <c r="AK228" s="83" t="s">
        <v>54</v>
      </c>
      <c r="AL228" s="83" t="s">
        <v>54</v>
      </c>
      <c r="AM228" s="83" t="s">
        <v>54</v>
      </c>
      <c r="AN228" s="83" t="s">
        <v>54</v>
      </c>
      <c r="AO228" s="83" t="s">
        <v>54</v>
      </c>
      <c r="AP228" s="89">
        <f t="shared" si="518"/>
        <v>0</v>
      </c>
      <c r="AQ228" s="86">
        <f t="shared" si="519"/>
        <v>0</v>
      </c>
      <c r="AR228" s="64">
        <v>0</v>
      </c>
      <c r="AS228" s="65" t="s">
        <v>54</v>
      </c>
      <c r="AT228" s="65" t="s">
        <v>54</v>
      </c>
      <c r="AU228" s="65" t="s">
        <v>54</v>
      </c>
      <c r="AV228" s="65" t="s">
        <v>54</v>
      </c>
      <c r="AW228" s="65" t="s">
        <v>54</v>
      </c>
      <c r="AX228" s="65" t="s">
        <v>54</v>
      </c>
      <c r="AY228" s="65" t="s">
        <v>54</v>
      </c>
      <c r="AZ228" s="61">
        <f t="shared" si="520"/>
        <v>0</v>
      </c>
      <c r="BA228" s="9">
        <f t="shared" si="521"/>
        <v>0</v>
      </c>
      <c r="BB228" s="9">
        <f t="shared" si="522"/>
        <v>0</v>
      </c>
      <c r="BC228" s="68">
        <v>0</v>
      </c>
      <c r="BD228" s="69" t="s">
        <v>54</v>
      </c>
      <c r="BE228" s="69" t="s">
        <v>54</v>
      </c>
      <c r="BF228" s="69" t="s">
        <v>54</v>
      </c>
      <c r="BG228" s="69" t="s">
        <v>54</v>
      </c>
      <c r="BH228" s="69" t="s">
        <v>54</v>
      </c>
      <c r="BI228" s="69" t="s">
        <v>54</v>
      </c>
      <c r="BJ228" s="69" t="s">
        <v>54</v>
      </c>
      <c r="BK228" s="61">
        <f t="shared" si="523"/>
        <v>0</v>
      </c>
      <c r="BL228" s="9">
        <f t="shared" si="524"/>
        <v>0</v>
      </c>
      <c r="BM228" s="9">
        <f t="shared" si="525"/>
        <v>0</v>
      </c>
      <c r="BN228" s="78">
        <v>0</v>
      </c>
      <c r="BO228" s="79" t="s">
        <v>54</v>
      </c>
      <c r="BP228" s="79" t="s">
        <v>54</v>
      </c>
      <c r="BQ228" s="79" t="s">
        <v>54</v>
      </c>
      <c r="BR228" s="79" t="s">
        <v>54</v>
      </c>
      <c r="BS228" s="79" t="s">
        <v>54</v>
      </c>
      <c r="BT228" s="79" t="s">
        <v>54</v>
      </c>
      <c r="BU228" s="79" t="s">
        <v>54</v>
      </c>
      <c r="BV228" s="61">
        <f t="shared" si="526"/>
        <v>0</v>
      </c>
      <c r="BW228" s="9">
        <f t="shared" si="527"/>
        <v>0</v>
      </c>
      <c r="BX228" s="9">
        <f t="shared" si="528"/>
        <v>0</v>
      </c>
      <c r="BY228" s="8">
        <v>0</v>
      </c>
      <c r="BZ228" s="9">
        <f t="shared" si="588"/>
        <v>0</v>
      </c>
      <c r="CA228" s="9">
        <f t="shared" si="589"/>
        <v>0</v>
      </c>
      <c r="CB228" s="8">
        <v>0</v>
      </c>
      <c r="CC228" s="9">
        <f t="shared" si="590"/>
        <v>0</v>
      </c>
      <c r="CD228" s="9">
        <f t="shared" si="591"/>
        <v>0</v>
      </c>
      <c r="CE228" s="10">
        <v>1</v>
      </c>
    </row>
    <row r="229" spans="1:83" s="10" customFormat="1" ht="58.5" customHeight="1">
      <c r="A229" s="10" t="s">
        <v>21</v>
      </c>
      <c r="B229" s="40"/>
      <c r="C229" s="130" t="s">
        <v>1727</v>
      </c>
      <c r="D229" s="20" t="s">
        <v>2193</v>
      </c>
      <c r="E229" s="20" t="s">
        <v>2239</v>
      </c>
      <c r="F229" s="20" t="s">
        <v>1670</v>
      </c>
      <c r="G229" s="96">
        <f t="shared" si="529"/>
        <v>7.09</v>
      </c>
      <c r="H229" s="110">
        <f>SUMIF(цены!A:A,C229,цены!B:B)</f>
        <v>10.9</v>
      </c>
      <c r="I229" s="113">
        <f>SUMIF(наличие!H:H,C229,наличие!D:D)</f>
        <v>0</v>
      </c>
      <c r="J229" s="35">
        <v>0</v>
      </c>
      <c r="K229" s="32" t="s">
        <v>54</v>
      </c>
      <c r="L229" s="32" t="s">
        <v>54</v>
      </c>
      <c r="M229" s="32" t="s">
        <v>54</v>
      </c>
      <c r="N229" s="32" t="s">
        <v>54</v>
      </c>
      <c r="O229" s="32" t="s">
        <v>54</v>
      </c>
      <c r="P229" s="32" t="s">
        <v>54</v>
      </c>
      <c r="Q229" s="32" t="s">
        <v>54</v>
      </c>
      <c r="R229" s="36">
        <f t="shared" si="617"/>
        <v>0</v>
      </c>
      <c r="S229" s="92">
        <f t="shared" si="509"/>
        <v>0</v>
      </c>
      <c r="T229" s="42">
        <f t="shared" si="581"/>
        <v>2.5649999999999999</v>
      </c>
      <c r="U229" s="24">
        <f t="shared" si="510"/>
        <v>0</v>
      </c>
      <c r="V229" s="25">
        <f t="shared" si="511"/>
        <v>9.6549999999999994</v>
      </c>
      <c r="W229" s="70">
        <f t="shared" si="587"/>
        <v>34</v>
      </c>
      <c r="X229" s="44">
        <f t="shared" si="618"/>
        <v>33.799999999999997</v>
      </c>
      <c r="Y229" s="11">
        <f t="shared" si="512"/>
        <v>3060</v>
      </c>
      <c r="Z229" s="6">
        <f t="shared" si="513"/>
        <v>2.5214914552045573</v>
      </c>
      <c r="AA229" s="26">
        <f t="shared" si="514"/>
        <v>18.7</v>
      </c>
      <c r="AB229" s="11" t="e">
        <f>ROUND(AA229*#REF!,-1)</f>
        <v>#REF!</v>
      </c>
      <c r="AC229" s="7">
        <f t="shared" si="515"/>
        <v>0.93682030036250652</v>
      </c>
      <c r="AD229" s="27">
        <f t="shared" si="516"/>
        <v>14</v>
      </c>
      <c r="AE229" s="11" t="e">
        <f>ROUND(AD229*#REF!,-1)</f>
        <v>#REF!</v>
      </c>
      <c r="AF229" s="19">
        <f t="shared" si="517"/>
        <v>0.45002589331952364</v>
      </c>
      <c r="AG229" s="57"/>
      <c r="AH229" s="82">
        <f t="shared" si="619"/>
        <v>0</v>
      </c>
      <c r="AI229" s="83" t="s">
        <v>54</v>
      </c>
      <c r="AJ229" s="83" t="s">
        <v>54</v>
      </c>
      <c r="AK229" s="83" t="s">
        <v>54</v>
      </c>
      <c r="AL229" s="83" t="s">
        <v>54</v>
      </c>
      <c r="AM229" s="83" t="s">
        <v>54</v>
      </c>
      <c r="AN229" s="83" t="s">
        <v>54</v>
      </c>
      <c r="AO229" s="83" t="s">
        <v>54</v>
      </c>
      <c r="AP229" s="89">
        <f t="shared" si="518"/>
        <v>0</v>
      </c>
      <c r="AQ229" s="86">
        <f t="shared" si="519"/>
        <v>0</v>
      </c>
      <c r="AR229" s="64">
        <v>0</v>
      </c>
      <c r="AS229" s="65" t="s">
        <v>54</v>
      </c>
      <c r="AT229" s="65" t="s">
        <v>54</v>
      </c>
      <c r="AU229" s="65" t="s">
        <v>54</v>
      </c>
      <c r="AV229" s="65" t="s">
        <v>54</v>
      </c>
      <c r="AW229" s="65" t="s">
        <v>54</v>
      </c>
      <c r="AX229" s="65" t="s">
        <v>54</v>
      </c>
      <c r="AY229" s="65" t="s">
        <v>54</v>
      </c>
      <c r="AZ229" s="61">
        <f t="shared" si="520"/>
        <v>0</v>
      </c>
      <c r="BA229" s="9">
        <f t="shared" si="521"/>
        <v>0</v>
      </c>
      <c r="BB229" s="9">
        <f t="shared" si="522"/>
        <v>0</v>
      </c>
      <c r="BC229" s="68">
        <v>0</v>
      </c>
      <c r="BD229" s="69" t="s">
        <v>54</v>
      </c>
      <c r="BE229" s="69" t="s">
        <v>54</v>
      </c>
      <c r="BF229" s="69" t="s">
        <v>54</v>
      </c>
      <c r="BG229" s="69" t="s">
        <v>54</v>
      </c>
      <c r="BH229" s="69" t="s">
        <v>54</v>
      </c>
      <c r="BI229" s="69" t="s">
        <v>54</v>
      </c>
      <c r="BJ229" s="69" t="s">
        <v>54</v>
      </c>
      <c r="BK229" s="61">
        <f t="shared" si="523"/>
        <v>0</v>
      </c>
      <c r="BL229" s="9">
        <f t="shared" si="524"/>
        <v>0</v>
      </c>
      <c r="BM229" s="9">
        <f t="shared" si="525"/>
        <v>0</v>
      </c>
      <c r="BN229" s="78">
        <v>0</v>
      </c>
      <c r="BO229" s="79" t="s">
        <v>54</v>
      </c>
      <c r="BP229" s="79" t="s">
        <v>54</v>
      </c>
      <c r="BQ229" s="79" t="s">
        <v>54</v>
      </c>
      <c r="BR229" s="79" t="s">
        <v>54</v>
      </c>
      <c r="BS229" s="79" t="s">
        <v>54</v>
      </c>
      <c r="BT229" s="79" t="s">
        <v>54</v>
      </c>
      <c r="BU229" s="79" t="s">
        <v>54</v>
      </c>
      <c r="BV229" s="61">
        <f t="shared" si="526"/>
        <v>0</v>
      </c>
      <c r="BW229" s="9">
        <f t="shared" si="527"/>
        <v>0</v>
      </c>
      <c r="BX229" s="9">
        <f t="shared" si="528"/>
        <v>0</v>
      </c>
      <c r="BY229" s="8">
        <v>0</v>
      </c>
      <c r="BZ229" s="9">
        <f t="shared" si="588"/>
        <v>0</v>
      </c>
      <c r="CA229" s="9">
        <f t="shared" si="589"/>
        <v>0</v>
      </c>
      <c r="CB229" s="8">
        <v>0</v>
      </c>
      <c r="CC229" s="9">
        <f t="shared" si="590"/>
        <v>0</v>
      </c>
      <c r="CD229" s="9">
        <f t="shared" si="591"/>
        <v>0</v>
      </c>
      <c r="CE229" s="10">
        <v>1</v>
      </c>
    </row>
    <row r="230" spans="1:83" s="10" customFormat="1" ht="58.5" customHeight="1">
      <c r="A230" s="10" t="s">
        <v>21</v>
      </c>
      <c r="B230" s="40"/>
      <c r="C230" s="130" t="s">
        <v>1727</v>
      </c>
      <c r="D230" s="20" t="s">
        <v>2195</v>
      </c>
      <c r="E230" s="20" t="s">
        <v>2239</v>
      </c>
      <c r="F230" s="20" t="s">
        <v>1670</v>
      </c>
      <c r="G230" s="96">
        <f t="shared" si="529"/>
        <v>7.09</v>
      </c>
      <c r="H230" s="110">
        <f>SUMIF(цены!A:A,C230,цены!B:B)</f>
        <v>10.9</v>
      </c>
      <c r="I230" s="113">
        <f>SUMIF(наличие!H:H,C230,наличие!D:D)</f>
        <v>0</v>
      </c>
      <c r="J230" s="35">
        <v>0</v>
      </c>
      <c r="K230" s="32" t="s">
        <v>54</v>
      </c>
      <c r="L230" s="32" t="s">
        <v>54</v>
      </c>
      <c r="M230" s="32" t="s">
        <v>54</v>
      </c>
      <c r="N230" s="32" t="s">
        <v>54</v>
      </c>
      <c r="O230" s="32" t="s">
        <v>54</v>
      </c>
      <c r="P230" s="32" t="s">
        <v>54</v>
      </c>
      <c r="Q230" s="32" t="s">
        <v>54</v>
      </c>
      <c r="R230" s="36">
        <f t="shared" si="617"/>
        <v>0</v>
      </c>
      <c r="S230" s="92">
        <f t="shared" si="509"/>
        <v>0</v>
      </c>
      <c r="T230" s="42">
        <f t="shared" si="581"/>
        <v>2.5649999999999999</v>
      </c>
      <c r="U230" s="24">
        <f t="shared" si="510"/>
        <v>0</v>
      </c>
      <c r="V230" s="25">
        <f t="shared" si="511"/>
        <v>9.6549999999999994</v>
      </c>
      <c r="W230" s="70">
        <f t="shared" si="587"/>
        <v>34</v>
      </c>
      <c r="X230" s="44">
        <f t="shared" si="618"/>
        <v>33.799999999999997</v>
      </c>
      <c r="Y230" s="11">
        <f t="shared" si="512"/>
        <v>3060</v>
      </c>
      <c r="Z230" s="6">
        <f t="shared" si="513"/>
        <v>2.5214914552045573</v>
      </c>
      <c r="AA230" s="26">
        <f t="shared" si="514"/>
        <v>18.7</v>
      </c>
      <c r="AB230" s="11" t="e">
        <f>ROUND(AA230*#REF!,-1)</f>
        <v>#REF!</v>
      </c>
      <c r="AC230" s="7">
        <f t="shared" si="515"/>
        <v>0.93682030036250652</v>
      </c>
      <c r="AD230" s="27">
        <f t="shared" si="516"/>
        <v>14</v>
      </c>
      <c r="AE230" s="11" t="e">
        <f>ROUND(AD230*#REF!,-1)</f>
        <v>#REF!</v>
      </c>
      <c r="AF230" s="19">
        <f t="shared" si="517"/>
        <v>0.45002589331952364</v>
      </c>
      <c r="AG230" s="57"/>
      <c r="AH230" s="82">
        <f t="shared" si="619"/>
        <v>0</v>
      </c>
      <c r="AI230" s="83" t="s">
        <v>54</v>
      </c>
      <c r="AJ230" s="83" t="s">
        <v>54</v>
      </c>
      <c r="AK230" s="83" t="s">
        <v>54</v>
      </c>
      <c r="AL230" s="83" t="s">
        <v>54</v>
      </c>
      <c r="AM230" s="83" t="s">
        <v>54</v>
      </c>
      <c r="AN230" s="83" t="s">
        <v>54</v>
      </c>
      <c r="AO230" s="83" t="s">
        <v>54</v>
      </c>
      <c r="AP230" s="89">
        <f t="shared" si="518"/>
        <v>0</v>
      </c>
      <c r="AQ230" s="86">
        <f t="shared" si="519"/>
        <v>0</v>
      </c>
      <c r="AR230" s="64">
        <v>0</v>
      </c>
      <c r="AS230" s="65" t="s">
        <v>54</v>
      </c>
      <c r="AT230" s="65" t="s">
        <v>54</v>
      </c>
      <c r="AU230" s="65" t="s">
        <v>54</v>
      </c>
      <c r="AV230" s="65" t="s">
        <v>54</v>
      </c>
      <c r="AW230" s="65" t="s">
        <v>54</v>
      </c>
      <c r="AX230" s="65" t="s">
        <v>54</v>
      </c>
      <c r="AY230" s="65" t="s">
        <v>54</v>
      </c>
      <c r="AZ230" s="61">
        <f t="shared" si="520"/>
        <v>0</v>
      </c>
      <c r="BA230" s="9">
        <f t="shared" si="521"/>
        <v>0</v>
      </c>
      <c r="BB230" s="9">
        <f t="shared" si="522"/>
        <v>0</v>
      </c>
      <c r="BC230" s="68">
        <v>0</v>
      </c>
      <c r="BD230" s="69" t="s">
        <v>54</v>
      </c>
      <c r="BE230" s="69" t="s">
        <v>54</v>
      </c>
      <c r="BF230" s="69" t="s">
        <v>54</v>
      </c>
      <c r="BG230" s="69" t="s">
        <v>54</v>
      </c>
      <c r="BH230" s="69" t="s">
        <v>54</v>
      </c>
      <c r="BI230" s="69" t="s">
        <v>54</v>
      </c>
      <c r="BJ230" s="69" t="s">
        <v>54</v>
      </c>
      <c r="BK230" s="61">
        <f t="shared" si="523"/>
        <v>0</v>
      </c>
      <c r="BL230" s="9">
        <f t="shared" si="524"/>
        <v>0</v>
      </c>
      <c r="BM230" s="9">
        <f t="shared" si="525"/>
        <v>0</v>
      </c>
      <c r="BN230" s="78">
        <v>0</v>
      </c>
      <c r="BO230" s="79" t="s">
        <v>54</v>
      </c>
      <c r="BP230" s="79" t="s">
        <v>54</v>
      </c>
      <c r="BQ230" s="79" t="s">
        <v>54</v>
      </c>
      <c r="BR230" s="79" t="s">
        <v>54</v>
      </c>
      <c r="BS230" s="79" t="s">
        <v>54</v>
      </c>
      <c r="BT230" s="79" t="s">
        <v>54</v>
      </c>
      <c r="BU230" s="79" t="s">
        <v>54</v>
      </c>
      <c r="BV230" s="61">
        <f t="shared" si="526"/>
        <v>0</v>
      </c>
      <c r="BW230" s="9">
        <f t="shared" si="527"/>
        <v>0</v>
      </c>
      <c r="BX230" s="9">
        <f t="shared" si="528"/>
        <v>0</v>
      </c>
      <c r="BY230" s="8">
        <v>0</v>
      </c>
      <c r="BZ230" s="9">
        <f t="shared" si="588"/>
        <v>0</v>
      </c>
      <c r="CA230" s="9">
        <f t="shared" si="589"/>
        <v>0</v>
      </c>
      <c r="CB230" s="8">
        <v>0</v>
      </c>
      <c r="CC230" s="9">
        <f t="shared" si="590"/>
        <v>0</v>
      </c>
      <c r="CD230" s="9">
        <f t="shared" si="591"/>
        <v>0</v>
      </c>
      <c r="CE230" s="10">
        <v>1</v>
      </c>
    </row>
    <row r="231" spans="1:83" s="10" customFormat="1" ht="58.5" customHeight="1">
      <c r="A231" s="10" t="s">
        <v>21</v>
      </c>
      <c r="B231" s="40"/>
      <c r="C231" s="130" t="s">
        <v>1727</v>
      </c>
      <c r="D231" s="20" t="s">
        <v>2240</v>
      </c>
      <c r="E231" s="20" t="s">
        <v>2239</v>
      </c>
      <c r="F231" s="20" t="s">
        <v>1670</v>
      </c>
      <c r="G231" s="96">
        <f t="shared" si="529"/>
        <v>7.09</v>
      </c>
      <c r="H231" s="110">
        <f>SUMIF(цены!A:A,C231,цены!B:B)</f>
        <v>10.9</v>
      </c>
      <c r="I231" s="113">
        <f>SUMIF(наличие!H:H,C231,наличие!D:D)</f>
        <v>0</v>
      </c>
      <c r="J231" s="35">
        <v>0</v>
      </c>
      <c r="K231" s="32" t="s">
        <v>54</v>
      </c>
      <c r="L231" s="32" t="s">
        <v>54</v>
      </c>
      <c r="M231" s="32" t="s">
        <v>54</v>
      </c>
      <c r="N231" s="32" t="s">
        <v>54</v>
      </c>
      <c r="O231" s="32" t="s">
        <v>54</v>
      </c>
      <c r="P231" s="32" t="s">
        <v>54</v>
      </c>
      <c r="Q231" s="32" t="s">
        <v>54</v>
      </c>
      <c r="R231" s="36">
        <f t="shared" si="617"/>
        <v>0</v>
      </c>
      <c r="S231" s="92">
        <f t="shared" si="509"/>
        <v>0</v>
      </c>
      <c r="T231" s="42">
        <f t="shared" si="581"/>
        <v>2.5649999999999999</v>
      </c>
      <c r="U231" s="24">
        <f t="shared" si="510"/>
        <v>0</v>
      </c>
      <c r="V231" s="25">
        <f t="shared" si="511"/>
        <v>9.6549999999999994</v>
      </c>
      <c r="W231" s="70">
        <f t="shared" si="587"/>
        <v>34</v>
      </c>
      <c r="X231" s="44">
        <f t="shared" si="618"/>
        <v>33.799999999999997</v>
      </c>
      <c r="Y231" s="11">
        <f t="shared" si="512"/>
        <v>3060</v>
      </c>
      <c r="Z231" s="6">
        <f t="shared" si="513"/>
        <v>2.5214914552045573</v>
      </c>
      <c r="AA231" s="26">
        <f t="shared" si="514"/>
        <v>18.7</v>
      </c>
      <c r="AB231" s="11" t="e">
        <f>ROUND(AA231*#REF!,-1)</f>
        <v>#REF!</v>
      </c>
      <c r="AC231" s="7">
        <f t="shared" si="515"/>
        <v>0.93682030036250652</v>
      </c>
      <c r="AD231" s="27">
        <f t="shared" si="516"/>
        <v>14</v>
      </c>
      <c r="AE231" s="11" t="e">
        <f>ROUND(AD231*#REF!,-1)</f>
        <v>#REF!</v>
      </c>
      <c r="AF231" s="19">
        <f t="shared" si="517"/>
        <v>0.45002589331952364</v>
      </c>
      <c r="AG231" s="57"/>
      <c r="AH231" s="82">
        <f t="shared" si="619"/>
        <v>0</v>
      </c>
      <c r="AI231" s="83" t="s">
        <v>54</v>
      </c>
      <c r="AJ231" s="83" t="s">
        <v>54</v>
      </c>
      <c r="AK231" s="83" t="s">
        <v>54</v>
      </c>
      <c r="AL231" s="83" t="s">
        <v>54</v>
      </c>
      <c r="AM231" s="83" t="s">
        <v>54</v>
      </c>
      <c r="AN231" s="83" t="s">
        <v>54</v>
      </c>
      <c r="AO231" s="83" t="s">
        <v>54</v>
      </c>
      <c r="AP231" s="89">
        <f t="shared" si="518"/>
        <v>0</v>
      </c>
      <c r="AQ231" s="86">
        <f t="shared" si="519"/>
        <v>0</v>
      </c>
      <c r="AR231" s="64">
        <v>0</v>
      </c>
      <c r="AS231" s="65" t="s">
        <v>54</v>
      </c>
      <c r="AT231" s="65" t="s">
        <v>54</v>
      </c>
      <c r="AU231" s="65" t="s">
        <v>54</v>
      </c>
      <c r="AV231" s="65" t="s">
        <v>54</v>
      </c>
      <c r="AW231" s="65" t="s">
        <v>54</v>
      </c>
      <c r="AX231" s="65" t="s">
        <v>54</v>
      </c>
      <c r="AY231" s="65" t="s">
        <v>54</v>
      </c>
      <c r="AZ231" s="61">
        <f t="shared" si="520"/>
        <v>0</v>
      </c>
      <c r="BA231" s="9">
        <f t="shared" si="521"/>
        <v>0</v>
      </c>
      <c r="BB231" s="9">
        <f t="shared" si="522"/>
        <v>0</v>
      </c>
      <c r="BC231" s="68">
        <v>0</v>
      </c>
      <c r="BD231" s="69" t="s">
        <v>54</v>
      </c>
      <c r="BE231" s="69" t="s">
        <v>54</v>
      </c>
      <c r="BF231" s="69" t="s">
        <v>54</v>
      </c>
      <c r="BG231" s="69" t="s">
        <v>54</v>
      </c>
      <c r="BH231" s="69" t="s">
        <v>54</v>
      </c>
      <c r="BI231" s="69" t="s">
        <v>54</v>
      </c>
      <c r="BJ231" s="69" t="s">
        <v>54</v>
      </c>
      <c r="BK231" s="61">
        <f t="shared" si="523"/>
        <v>0</v>
      </c>
      <c r="BL231" s="9">
        <f t="shared" si="524"/>
        <v>0</v>
      </c>
      <c r="BM231" s="9">
        <f t="shared" si="525"/>
        <v>0</v>
      </c>
      <c r="BN231" s="78">
        <v>0</v>
      </c>
      <c r="BO231" s="79" t="s">
        <v>54</v>
      </c>
      <c r="BP231" s="79" t="s">
        <v>54</v>
      </c>
      <c r="BQ231" s="79" t="s">
        <v>54</v>
      </c>
      <c r="BR231" s="79" t="s">
        <v>54</v>
      </c>
      <c r="BS231" s="79" t="s">
        <v>54</v>
      </c>
      <c r="BT231" s="79" t="s">
        <v>54</v>
      </c>
      <c r="BU231" s="79" t="s">
        <v>54</v>
      </c>
      <c r="BV231" s="61">
        <f t="shared" si="526"/>
        <v>0</v>
      </c>
      <c r="BW231" s="9">
        <f t="shared" si="527"/>
        <v>0</v>
      </c>
      <c r="BX231" s="9">
        <f t="shared" si="528"/>
        <v>0</v>
      </c>
      <c r="BY231" s="8">
        <v>0</v>
      </c>
      <c r="BZ231" s="9">
        <f t="shared" si="588"/>
        <v>0</v>
      </c>
      <c r="CA231" s="9">
        <f t="shared" si="589"/>
        <v>0</v>
      </c>
      <c r="CB231" s="8">
        <v>0</v>
      </c>
      <c r="CC231" s="9">
        <f t="shared" si="590"/>
        <v>0</v>
      </c>
      <c r="CD231" s="9">
        <f t="shared" si="591"/>
        <v>0</v>
      </c>
      <c r="CE231" s="10">
        <v>1</v>
      </c>
    </row>
    <row r="232" spans="1:83" s="10" customFormat="1" ht="58.5" customHeight="1">
      <c r="A232" s="10" t="s">
        <v>21</v>
      </c>
      <c r="B232" s="40"/>
      <c r="C232" s="130" t="s">
        <v>1727</v>
      </c>
      <c r="D232" s="20" t="s">
        <v>2241</v>
      </c>
      <c r="E232" s="20" t="s">
        <v>2239</v>
      </c>
      <c r="F232" s="20" t="s">
        <v>1670</v>
      </c>
      <c r="G232" s="96">
        <f t="shared" si="529"/>
        <v>7.09</v>
      </c>
      <c r="H232" s="110">
        <f>SUMIF(цены!A:A,C232,цены!B:B)</f>
        <v>10.9</v>
      </c>
      <c r="I232" s="113">
        <f>SUMIF(наличие!H:H,C232,наличие!D:D)</f>
        <v>0</v>
      </c>
      <c r="J232" s="35">
        <v>0</v>
      </c>
      <c r="K232" s="32" t="s">
        <v>54</v>
      </c>
      <c r="L232" s="32" t="s">
        <v>54</v>
      </c>
      <c r="M232" s="32" t="s">
        <v>54</v>
      </c>
      <c r="N232" s="32" t="s">
        <v>54</v>
      </c>
      <c r="O232" s="32" t="s">
        <v>54</v>
      </c>
      <c r="P232" s="32" t="s">
        <v>54</v>
      </c>
      <c r="Q232" s="32" t="s">
        <v>54</v>
      </c>
      <c r="R232" s="36">
        <f t="shared" si="617"/>
        <v>0</v>
      </c>
      <c r="S232" s="92">
        <f t="shared" si="509"/>
        <v>0</v>
      </c>
      <c r="T232" s="42">
        <f t="shared" si="581"/>
        <v>2.5649999999999999</v>
      </c>
      <c r="U232" s="24">
        <f t="shared" si="510"/>
        <v>0</v>
      </c>
      <c r="V232" s="25">
        <f t="shared" si="511"/>
        <v>9.6549999999999994</v>
      </c>
      <c r="W232" s="70">
        <f t="shared" si="587"/>
        <v>34</v>
      </c>
      <c r="X232" s="44">
        <f t="shared" si="618"/>
        <v>33.799999999999997</v>
      </c>
      <c r="Y232" s="11">
        <f t="shared" si="512"/>
        <v>3060</v>
      </c>
      <c r="Z232" s="6">
        <f t="shared" si="513"/>
        <v>2.5214914552045573</v>
      </c>
      <c r="AA232" s="26">
        <f t="shared" si="514"/>
        <v>18.7</v>
      </c>
      <c r="AB232" s="11" t="e">
        <f>ROUND(AA232*#REF!,-1)</f>
        <v>#REF!</v>
      </c>
      <c r="AC232" s="7">
        <f t="shared" si="515"/>
        <v>0.93682030036250652</v>
      </c>
      <c r="AD232" s="27">
        <f t="shared" si="516"/>
        <v>14</v>
      </c>
      <c r="AE232" s="11" t="e">
        <f>ROUND(AD232*#REF!,-1)</f>
        <v>#REF!</v>
      </c>
      <c r="AF232" s="19">
        <f t="shared" si="517"/>
        <v>0.45002589331952364</v>
      </c>
      <c r="AG232" s="57"/>
      <c r="AH232" s="82">
        <f t="shared" si="619"/>
        <v>0</v>
      </c>
      <c r="AI232" s="83" t="s">
        <v>54</v>
      </c>
      <c r="AJ232" s="83" t="s">
        <v>54</v>
      </c>
      <c r="AK232" s="83" t="s">
        <v>54</v>
      </c>
      <c r="AL232" s="83" t="s">
        <v>54</v>
      </c>
      <c r="AM232" s="83" t="s">
        <v>54</v>
      </c>
      <c r="AN232" s="83" t="s">
        <v>54</v>
      </c>
      <c r="AO232" s="83" t="s">
        <v>54</v>
      </c>
      <c r="AP232" s="89">
        <f t="shared" si="518"/>
        <v>0</v>
      </c>
      <c r="AQ232" s="86">
        <f t="shared" si="519"/>
        <v>0</v>
      </c>
      <c r="AR232" s="64">
        <v>0</v>
      </c>
      <c r="AS232" s="65" t="s">
        <v>54</v>
      </c>
      <c r="AT232" s="65" t="s">
        <v>54</v>
      </c>
      <c r="AU232" s="65" t="s">
        <v>54</v>
      </c>
      <c r="AV232" s="65" t="s">
        <v>54</v>
      </c>
      <c r="AW232" s="65" t="s">
        <v>54</v>
      </c>
      <c r="AX232" s="65" t="s">
        <v>54</v>
      </c>
      <c r="AY232" s="65" t="s">
        <v>54</v>
      </c>
      <c r="AZ232" s="61">
        <f t="shared" si="520"/>
        <v>0</v>
      </c>
      <c r="BA232" s="9">
        <f t="shared" si="521"/>
        <v>0</v>
      </c>
      <c r="BB232" s="9">
        <f t="shared" si="522"/>
        <v>0</v>
      </c>
      <c r="BC232" s="68">
        <v>0</v>
      </c>
      <c r="BD232" s="69" t="s">
        <v>54</v>
      </c>
      <c r="BE232" s="69" t="s">
        <v>54</v>
      </c>
      <c r="BF232" s="69" t="s">
        <v>54</v>
      </c>
      <c r="BG232" s="69" t="s">
        <v>54</v>
      </c>
      <c r="BH232" s="69" t="s">
        <v>54</v>
      </c>
      <c r="BI232" s="69" t="s">
        <v>54</v>
      </c>
      <c r="BJ232" s="69" t="s">
        <v>54</v>
      </c>
      <c r="BK232" s="61">
        <f t="shared" si="523"/>
        <v>0</v>
      </c>
      <c r="BL232" s="9">
        <f t="shared" si="524"/>
        <v>0</v>
      </c>
      <c r="BM232" s="9">
        <f t="shared" si="525"/>
        <v>0</v>
      </c>
      <c r="BN232" s="78">
        <v>0</v>
      </c>
      <c r="BO232" s="79" t="s">
        <v>54</v>
      </c>
      <c r="BP232" s="79" t="s">
        <v>54</v>
      </c>
      <c r="BQ232" s="79" t="s">
        <v>54</v>
      </c>
      <c r="BR232" s="79" t="s">
        <v>54</v>
      </c>
      <c r="BS232" s="79" t="s">
        <v>54</v>
      </c>
      <c r="BT232" s="79" t="s">
        <v>54</v>
      </c>
      <c r="BU232" s="79" t="s">
        <v>54</v>
      </c>
      <c r="BV232" s="61">
        <f t="shared" si="526"/>
        <v>0</v>
      </c>
      <c r="BW232" s="9">
        <f t="shared" si="527"/>
        <v>0</v>
      </c>
      <c r="BX232" s="9">
        <f t="shared" si="528"/>
        <v>0</v>
      </c>
      <c r="BY232" s="8">
        <v>0</v>
      </c>
      <c r="BZ232" s="9">
        <f t="shared" si="588"/>
        <v>0</v>
      </c>
      <c r="CA232" s="9">
        <f t="shared" si="589"/>
        <v>0</v>
      </c>
      <c r="CB232" s="8">
        <v>0</v>
      </c>
      <c r="CC232" s="9">
        <f t="shared" si="590"/>
        <v>0</v>
      </c>
      <c r="CD232" s="9">
        <f t="shared" si="591"/>
        <v>0</v>
      </c>
      <c r="CE232" s="10">
        <v>1</v>
      </c>
    </row>
    <row r="233" spans="1:83" s="10" customFormat="1" ht="58.5" customHeight="1">
      <c r="A233" s="10" t="s">
        <v>21</v>
      </c>
      <c r="B233" s="94"/>
      <c r="C233" s="129" t="s">
        <v>1730</v>
      </c>
      <c r="D233" s="20" t="s">
        <v>2193</v>
      </c>
      <c r="E233" s="95" t="s">
        <v>2242</v>
      </c>
      <c r="F233" s="20" t="s">
        <v>1670</v>
      </c>
      <c r="G233" s="96">
        <f t="shared" si="529"/>
        <v>7.09</v>
      </c>
      <c r="H233" s="97">
        <f>SUMIF(цены!A:A,C233,цены!B:B)</f>
        <v>10.9</v>
      </c>
      <c r="I233" s="113">
        <f>SUMIF(наличие!H:H,C233,наличие!D:D)</f>
        <v>0</v>
      </c>
      <c r="J233" s="35">
        <v>0</v>
      </c>
      <c r="K233" s="32" t="s">
        <v>54</v>
      </c>
      <c r="L233" s="32" t="s">
        <v>54</v>
      </c>
      <c r="M233" s="32" t="s">
        <v>54</v>
      </c>
      <c r="N233" s="32" t="s">
        <v>54</v>
      </c>
      <c r="O233" s="32" t="s">
        <v>54</v>
      </c>
      <c r="P233" s="32" t="s">
        <v>54</v>
      </c>
      <c r="Q233" s="32" t="s">
        <v>54</v>
      </c>
      <c r="R233" s="36">
        <f t="shared" si="617"/>
        <v>0</v>
      </c>
      <c r="S233" s="92">
        <f t="shared" si="509"/>
        <v>0</v>
      </c>
      <c r="T233" s="42">
        <f t="shared" si="581"/>
        <v>2.5649999999999999</v>
      </c>
      <c r="U233" s="24">
        <f t="shared" si="510"/>
        <v>0</v>
      </c>
      <c r="V233" s="25">
        <f t="shared" si="511"/>
        <v>9.6549999999999994</v>
      </c>
      <c r="W233" s="70">
        <f t="shared" si="587"/>
        <v>34</v>
      </c>
      <c r="X233" s="44">
        <f t="shared" si="618"/>
        <v>33.799999999999997</v>
      </c>
      <c r="Y233" s="11">
        <f t="shared" si="512"/>
        <v>3060</v>
      </c>
      <c r="Z233" s="6">
        <f t="shared" si="513"/>
        <v>2.5214914552045573</v>
      </c>
      <c r="AA233" s="26">
        <f t="shared" si="514"/>
        <v>18.7</v>
      </c>
      <c r="AB233" s="11" t="e">
        <f>ROUND(AA233*#REF!,-1)</f>
        <v>#REF!</v>
      </c>
      <c r="AC233" s="7">
        <f t="shared" si="515"/>
        <v>0.93682030036250652</v>
      </c>
      <c r="AD233" s="27">
        <f t="shared" si="516"/>
        <v>14</v>
      </c>
      <c r="AE233" s="11" t="e">
        <f>ROUND(AD233*#REF!,-1)</f>
        <v>#REF!</v>
      </c>
      <c r="AF233" s="19">
        <f t="shared" si="517"/>
        <v>0.45002589331952364</v>
      </c>
      <c r="AG233" s="57"/>
      <c r="AH233" s="82">
        <f t="shared" si="619"/>
        <v>0</v>
      </c>
      <c r="AI233" s="83" t="s">
        <v>54</v>
      </c>
      <c r="AJ233" s="83" t="s">
        <v>54</v>
      </c>
      <c r="AK233" s="83" t="s">
        <v>54</v>
      </c>
      <c r="AL233" s="83" t="s">
        <v>54</v>
      </c>
      <c r="AM233" s="83" t="s">
        <v>54</v>
      </c>
      <c r="AN233" s="83" t="s">
        <v>54</v>
      </c>
      <c r="AO233" s="83" t="s">
        <v>54</v>
      </c>
      <c r="AP233" s="89">
        <f t="shared" si="518"/>
        <v>0</v>
      </c>
      <c r="AQ233" s="86">
        <f t="shared" si="519"/>
        <v>0</v>
      </c>
      <c r="AR233" s="64">
        <v>0</v>
      </c>
      <c r="AS233" s="65" t="s">
        <v>54</v>
      </c>
      <c r="AT233" s="65" t="s">
        <v>54</v>
      </c>
      <c r="AU233" s="65" t="s">
        <v>54</v>
      </c>
      <c r="AV233" s="65" t="s">
        <v>54</v>
      </c>
      <c r="AW233" s="65" t="s">
        <v>54</v>
      </c>
      <c r="AX233" s="65" t="s">
        <v>54</v>
      </c>
      <c r="AY233" s="65" t="s">
        <v>54</v>
      </c>
      <c r="AZ233" s="61">
        <f t="shared" si="520"/>
        <v>0</v>
      </c>
      <c r="BA233" s="9">
        <f t="shared" si="521"/>
        <v>0</v>
      </c>
      <c r="BB233" s="9">
        <f t="shared" si="522"/>
        <v>0</v>
      </c>
      <c r="BC233" s="68">
        <v>0</v>
      </c>
      <c r="BD233" s="69" t="s">
        <v>54</v>
      </c>
      <c r="BE233" s="69" t="s">
        <v>54</v>
      </c>
      <c r="BF233" s="69" t="s">
        <v>54</v>
      </c>
      <c r="BG233" s="69" t="s">
        <v>54</v>
      </c>
      <c r="BH233" s="69" t="s">
        <v>54</v>
      </c>
      <c r="BI233" s="69" t="s">
        <v>54</v>
      </c>
      <c r="BJ233" s="69" t="s">
        <v>54</v>
      </c>
      <c r="BK233" s="61">
        <f t="shared" si="523"/>
        <v>0</v>
      </c>
      <c r="BL233" s="9">
        <f t="shared" si="524"/>
        <v>0</v>
      </c>
      <c r="BM233" s="9">
        <f t="shared" si="525"/>
        <v>0</v>
      </c>
      <c r="BN233" s="78">
        <v>0</v>
      </c>
      <c r="BO233" s="79" t="s">
        <v>54</v>
      </c>
      <c r="BP233" s="79" t="s">
        <v>54</v>
      </c>
      <c r="BQ233" s="79" t="s">
        <v>54</v>
      </c>
      <c r="BR233" s="79" t="s">
        <v>54</v>
      </c>
      <c r="BS233" s="79" t="s">
        <v>54</v>
      </c>
      <c r="BT233" s="79" t="s">
        <v>54</v>
      </c>
      <c r="BU233" s="79" t="s">
        <v>54</v>
      </c>
      <c r="BV233" s="61">
        <f t="shared" si="526"/>
        <v>0</v>
      </c>
      <c r="BW233" s="9">
        <f t="shared" si="527"/>
        <v>0</v>
      </c>
      <c r="BX233" s="9">
        <f t="shared" si="528"/>
        <v>0</v>
      </c>
      <c r="BY233" s="8">
        <v>0</v>
      </c>
      <c r="BZ233" s="9">
        <f t="shared" si="588"/>
        <v>0</v>
      </c>
      <c r="CA233" s="9">
        <f t="shared" si="589"/>
        <v>0</v>
      </c>
      <c r="CB233" s="8">
        <v>0</v>
      </c>
      <c r="CC233" s="9">
        <f t="shared" si="590"/>
        <v>0</v>
      </c>
      <c r="CD233" s="9">
        <f t="shared" si="591"/>
        <v>0</v>
      </c>
      <c r="CE233" s="10">
        <v>1</v>
      </c>
    </row>
    <row r="234" spans="1:83" s="10" customFormat="1" ht="58.5" customHeight="1">
      <c r="A234" s="10" t="s">
        <v>21</v>
      </c>
      <c r="B234" s="94"/>
      <c r="C234" s="129" t="s">
        <v>1730</v>
      </c>
      <c r="D234" s="20" t="s">
        <v>2197</v>
      </c>
      <c r="E234" s="95" t="s">
        <v>2242</v>
      </c>
      <c r="F234" s="20" t="s">
        <v>1670</v>
      </c>
      <c r="G234" s="96">
        <f t="shared" si="529"/>
        <v>7.09</v>
      </c>
      <c r="H234" s="97">
        <f>SUMIF(цены!A:A,C234,цены!B:B)</f>
        <v>10.9</v>
      </c>
      <c r="I234" s="113">
        <f>SUMIF(наличие!H:H,C234,наличие!D:D)</f>
        <v>0</v>
      </c>
      <c r="J234" s="35">
        <v>0</v>
      </c>
      <c r="K234" s="32" t="s">
        <v>54</v>
      </c>
      <c r="L234" s="32" t="s">
        <v>54</v>
      </c>
      <c r="M234" s="32" t="s">
        <v>54</v>
      </c>
      <c r="N234" s="32" t="s">
        <v>54</v>
      </c>
      <c r="O234" s="32" t="s">
        <v>54</v>
      </c>
      <c r="P234" s="32" t="s">
        <v>54</v>
      </c>
      <c r="Q234" s="32" t="s">
        <v>54</v>
      </c>
      <c r="R234" s="36">
        <f t="shared" si="617"/>
        <v>0</v>
      </c>
      <c r="S234" s="92">
        <f t="shared" si="509"/>
        <v>0</v>
      </c>
      <c r="T234" s="42">
        <f t="shared" si="581"/>
        <v>2.5649999999999999</v>
      </c>
      <c r="U234" s="24">
        <f t="shared" si="510"/>
        <v>0</v>
      </c>
      <c r="V234" s="25">
        <f t="shared" si="511"/>
        <v>9.6549999999999994</v>
      </c>
      <c r="W234" s="70">
        <f t="shared" si="587"/>
        <v>34</v>
      </c>
      <c r="X234" s="44">
        <f t="shared" si="618"/>
        <v>33.799999999999997</v>
      </c>
      <c r="Y234" s="11">
        <f t="shared" si="512"/>
        <v>3060</v>
      </c>
      <c r="Z234" s="6">
        <f t="shared" si="513"/>
        <v>2.5214914552045573</v>
      </c>
      <c r="AA234" s="26">
        <f t="shared" si="514"/>
        <v>18.7</v>
      </c>
      <c r="AB234" s="11" t="e">
        <f>ROUND(AA234*#REF!,-1)</f>
        <v>#REF!</v>
      </c>
      <c r="AC234" s="7">
        <f t="shared" si="515"/>
        <v>0.93682030036250652</v>
      </c>
      <c r="AD234" s="27">
        <f t="shared" si="516"/>
        <v>14</v>
      </c>
      <c r="AE234" s="11" t="e">
        <f>ROUND(AD234*#REF!,-1)</f>
        <v>#REF!</v>
      </c>
      <c r="AF234" s="19">
        <f t="shared" si="517"/>
        <v>0.45002589331952364</v>
      </c>
      <c r="AG234" s="57"/>
      <c r="AH234" s="82">
        <f t="shared" si="619"/>
        <v>0</v>
      </c>
      <c r="AI234" s="83" t="s">
        <v>54</v>
      </c>
      <c r="AJ234" s="83" t="s">
        <v>54</v>
      </c>
      <c r="AK234" s="83" t="s">
        <v>54</v>
      </c>
      <c r="AL234" s="83" t="s">
        <v>54</v>
      </c>
      <c r="AM234" s="83" t="s">
        <v>54</v>
      </c>
      <c r="AN234" s="83" t="s">
        <v>54</v>
      </c>
      <c r="AO234" s="83" t="s">
        <v>54</v>
      </c>
      <c r="AP234" s="89">
        <f t="shared" si="518"/>
        <v>0</v>
      </c>
      <c r="AQ234" s="86">
        <f t="shared" si="519"/>
        <v>0</v>
      </c>
      <c r="AR234" s="64">
        <v>0</v>
      </c>
      <c r="AS234" s="65" t="s">
        <v>54</v>
      </c>
      <c r="AT234" s="65" t="s">
        <v>54</v>
      </c>
      <c r="AU234" s="65" t="s">
        <v>54</v>
      </c>
      <c r="AV234" s="65" t="s">
        <v>54</v>
      </c>
      <c r="AW234" s="65" t="s">
        <v>54</v>
      </c>
      <c r="AX234" s="65" t="s">
        <v>54</v>
      </c>
      <c r="AY234" s="65" t="s">
        <v>54</v>
      </c>
      <c r="AZ234" s="61">
        <f t="shared" si="520"/>
        <v>0</v>
      </c>
      <c r="BA234" s="9">
        <f t="shared" si="521"/>
        <v>0</v>
      </c>
      <c r="BB234" s="9">
        <f t="shared" si="522"/>
        <v>0</v>
      </c>
      <c r="BC234" s="68">
        <v>0</v>
      </c>
      <c r="BD234" s="69" t="s">
        <v>54</v>
      </c>
      <c r="BE234" s="69" t="s">
        <v>54</v>
      </c>
      <c r="BF234" s="69" t="s">
        <v>54</v>
      </c>
      <c r="BG234" s="69" t="s">
        <v>54</v>
      </c>
      <c r="BH234" s="69" t="s">
        <v>54</v>
      </c>
      <c r="BI234" s="69" t="s">
        <v>54</v>
      </c>
      <c r="BJ234" s="69" t="s">
        <v>54</v>
      </c>
      <c r="BK234" s="61">
        <f t="shared" si="523"/>
        <v>0</v>
      </c>
      <c r="BL234" s="9">
        <f t="shared" si="524"/>
        <v>0</v>
      </c>
      <c r="BM234" s="9">
        <f t="shared" si="525"/>
        <v>0</v>
      </c>
      <c r="BN234" s="78">
        <v>0</v>
      </c>
      <c r="BO234" s="79" t="s">
        <v>54</v>
      </c>
      <c r="BP234" s="79" t="s">
        <v>54</v>
      </c>
      <c r="BQ234" s="79" t="s">
        <v>54</v>
      </c>
      <c r="BR234" s="79" t="s">
        <v>54</v>
      </c>
      <c r="BS234" s="79" t="s">
        <v>54</v>
      </c>
      <c r="BT234" s="79" t="s">
        <v>54</v>
      </c>
      <c r="BU234" s="79" t="s">
        <v>54</v>
      </c>
      <c r="BV234" s="61">
        <f t="shared" si="526"/>
        <v>0</v>
      </c>
      <c r="BW234" s="9">
        <f t="shared" si="527"/>
        <v>0</v>
      </c>
      <c r="BX234" s="9">
        <f t="shared" si="528"/>
        <v>0</v>
      </c>
      <c r="BY234" s="8">
        <v>0</v>
      </c>
      <c r="BZ234" s="9">
        <f t="shared" si="588"/>
        <v>0</v>
      </c>
      <c r="CA234" s="9">
        <f t="shared" si="589"/>
        <v>0</v>
      </c>
      <c r="CB234" s="8">
        <v>0</v>
      </c>
      <c r="CC234" s="9">
        <f t="shared" si="590"/>
        <v>0</v>
      </c>
      <c r="CD234" s="9">
        <f t="shared" si="591"/>
        <v>0</v>
      </c>
      <c r="CE234" s="10">
        <v>1</v>
      </c>
    </row>
    <row r="235" spans="1:83" s="10" customFormat="1" ht="58.5" customHeight="1">
      <c r="A235" s="10" t="s">
        <v>21</v>
      </c>
      <c r="B235" s="33"/>
      <c r="C235" s="130" t="s">
        <v>1730</v>
      </c>
      <c r="D235" s="20" t="s">
        <v>2240</v>
      </c>
      <c r="E235" s="95" t="s">
        <v>2242</v>
      </c>
      <c r="F235" s="20" t="s">
        <v>1670</v>
      </c>
      <c r="G235" s="96">
        <f t="shared" si="529"/>
        <v>7.09</v>
      </c>
      <c r="H235" s="110">
        <f>SUMIF(цены!A:A,C235,цены!B:B)</f>
        <v>10.9</v>
      </c>
      <c r="I235" s="113">
        <f>SUMIF(наличие!H:H,C235,наличие!D:D)</f>
        <v>0</v>
      </c>
      <c r="J235" s="35">
        <v>0</v>
      </c>
      <c r="K235" s="32" t="s">
        <v>54</v>
      </c>
      <c r="L235" s="32" t="s">
        <v>54</v>
      </c>
      <c r="M235" s="32" t="s">
        <v>54</v>
      </c>
      <c r="N235" s="32" t="s">
        <v>54</v>
      </c>
      <c r="O235" s="32" t="s">
        <v>54</v>
      </c>
      <c r="P235" s="32" t="s">
        <v>54</v>
      </c>
      <c r="Q235" s="32" t="s">
        <v>54</v>
      </c>
      <c r="R235" s="36">
        <f t="shared" si="617"/>
        <v>0</v>
      </c>
      <c r="S235" s="92">
        <f t="shared" si="509"/>
        <v>0</v>
      </c>
      <c r="T235" s="42">
        <f t="shared" si="581"/>
        <v>2.5649999999999999</v>
      </c>
      <c r="U235" s="24">
        <f t="shared" si="510"/>
        <v>0</v>
      </c>
      <c r="V235" s="25">
        <f t="shared" si="511"/>
        <v>9.6549999999999994</v>
      </c>
      <c r="W235" s="70">
        <f t="shared" si="587"/>
        <v>34</v>
      </c>
      <c r="X235" s="44">
        <f t="shared" si="618"/>
        <v>33.799999999999997</v>
      </c>
      <c r="Y235" s="11">
        <f t="shared" si="512"/>
        <v>3060</v>
      </c>
      <c r="Z235" s="6">
        <f t="shared" si="513"/>
        <v>2.5214914552045573</v>
      </c>
      <c r="AA235" s="26">
        <f t="shared" si="514"/>
        <v>18.7</v>
      </c>
      <c r="AB235" s="11" t="e">
        <f>ROUND(AA235*#REF!,-1)</f>
        <v>#REF!</v>
      </c>
      <c r="AC235" s="7">
        <f t="shared" si="515"/>
        <v>0.93682030036250652</v>
      </c>
      <c r="AD235" s="27">
        <f t="shared" si="516"/>
        <v>14</v>
      </c>
      <c r="AE235" s="11" t="e">
        <f>ROUND(AD235*#REF!,-1)</f>
        <v>#REF!</v>
      </c>
      <c r="AF235" s="19">
        <f t="shared" si="517"/>
        <v>0.45002589331952364</v>
      </c>
      <c r="AG235" s="57"/>
      <c r="AH235" s="82">
        <f t="shared" si="619"/>
        <v>0</v>
      </c>
      <c r="AI235" s="83" t="s">
        <v>54</v>
      </c>
      <c r="AJ235" s="83" t="s">
        <v>54</v>
      </c>
      <c r="AK235" s="83" t="s">
        <v>54</v>
      </c>
      <c r="AL235" s="83" t="s">
        <v>54</v>
      </c>
      <c r="AM235" s="83" t="s">
        <v>54</v>
      </c>
      <c r="AN235" s="83" t="s">
        <v>54</v>
      </c>
      <c r="AO235" s="83" t="s">
        <v>54</v>
      </c>
      <c r="AP235" s="89">
        <f t="shared" si="518"/>
        <v>0</v>
      </c>
      <c r="AQ235" s="86">
        <f t="shared" si="519"/>
        <v>0</v>
      </c>
      <c r="AR235" s="64">
        <v>0</v>
      </c>
      <c r="AS235" s="65" t="s">
        <v>54</v>
      </c>
      <c r="AT235" s="65" t="s">
        <v>54</v>
      </c>
      <c r="AU235" s="65" t="s">
        <v>54</v>
      </c>
      <c r="AV235" s="65" t="s">
        <v>54</v>
      </c>
      <c r="AW235" s="65" t="s">
        <v>54</v>
      </c>
      <c r="AX235" s="65" t="s">
        <v>54</v>
      </c>
      <c r="AY235" s="65" t="s">
        <v>54</v>
      </c>
      <c r="AZ235" s="61">
        <f t="shared" si="520"/>
        <v>0</v>
      </c>
      <c r="BA235" s="9">
        <f t="shared" si="521"/>
        <v>0</v>
      </c>
      <c r="BB235" s="9">
        <f t="shared" si="522"/>
        <v>0</v>
      </c>
      <c r="BC235" s="68">
        <v>0</v>
      </c>
      <c r="BD235" s="69" t="s">
        <v>54</v>
      </c>
      <c r="BE235" s="69" t="s">
        <v>54</v>
      </c>
      <c r="BF235" s="69" t="s">
        <v>54</v>
      </c>
      <c r="BG235" s="69" t="s">
        <v>54</v>
      </c>
      <c r="BH235" s="69" t="s">
        <v>54</v>
      </c>
      <c r="BI235" s="69" t="s">
        <v>54</v>
      </c>
      <c r="BJ235" s="69" t="s">
        <v>54</v>
      </c>
      <c r="BK235" s="61">
        <f t="shared" si="523"/>
        <v>0</v>
      </c>
      <c r="BL235" s="9">
        <f t="shared" si="524"/>
        <v>0</v>
      </c>
      <c r="BM235" s="9">
        <f t="shared" si="525"/>
        <v>0</v>
      </c>
      <c r="BN235" s="78">
        <v>0</v>
      </c>
      <c r="BO235" s="79" t="s">
        <v>54</v>
      </c>
      <c r="BP235" s="79" t="s">
        <v>54</v>
      </c>
      <c r="BQ235" s="79" t="s">
        <v>54</v>
      </c>
      <c r="BR235" s="79" t="s">
        <v>54</v>
      </c>
      <c r="BS235" s="79" t="s">
        <v>54</v>
      </c>
      <c r="BT235" s="79" t="s">
        <v>54</v>
      </c>
      <c r="BU235" s="79" t="s">
        <v>54</v>
      </c>
      <c r="BV235" s="61">
        <f t="shared" si="526"/>
        <v>0</v>
      </c>
      <c r="BW235" s="9">
        <f t="shared" si="527"/>
        <v>0</v>
      </c>
      <c r="BX235" s="9">
        <f t="shared" si="528"/>
        <v>0</v>
      </c>
      <c r="BY235" s="8">
        <v>0</v>
      </c>
      <c r="BZ235" s="9">
        <f t="shared" si="588"/>
        <v>0</v>
      </c>
      <c r="CA235" s="9">
        <f t="shared" si="589"/>
        <v>0</v>
      </c>
      <c r="CB235" s="8">
        <v>0</v>
      </c>
      <c r="CC235" s="9">
        <f t="shared" si="590"/>
        <v>0</v>
      </c>
      <c r="CD235" s="9">
        <f t="shared" si="591"/>
        <v>0</v>
      </c>
      <c r="CE235" s="10">
        <v>1</v>
      </c>
    </row>
    <row r="236" spans="1:83" s="10" customFormat="1" ht="58.5" customHeight="1">
      <c r="A236" s="10" t="s">
        <v>21</v>
      </c>
      <c r="B236" s="94"/>
      <c r="C236" s="129" t="s">
        <v>1731</v>
      </c>
      <c r="D236" s="20" t="s">
        <v>2189</v>
      </c>
      <c r="E236" s="95" t="s">
        <v>2243</v>
      </c>
      <c r="F236" s="20" t="s">
        <v>1670</v>
      </c>
      <c r="G236" s="96">
        <f t="shared" si="529"/>
        <v>7.74</v>
      </c>
      <c r="H236" s="97">
        <f>SUMIF(цены!A:A,C236,цены!B:B)</f>
        <v>11.9</v>
      </c>
      <c r="I236" s="113">
        <f>SUMIF(наличие!H:H,C236,наличие!D:D)</f>
        <v>0</v>
      </c>
      <c r="J236" s="35">
        <v>0</v>
      </c>
      <c r="K236" s="32" t="s">
        <v>54</v>
      </c>
      <c r="L236" s="32" t="s">
        <v>54</v>
      </c>
      <c r="M236" s="32" t="s">
        <v>54</v>
      </c>
      <c r="N236" s="32" t="s">
        <v>54</v>
      </c>
      <c r="O236" s="32" t="s">
        <v>54</v>
      </c>
      <c r="P236" s="32" t="s">
        <v>54</v>
      </c>
      <c r="Q236" s="32" t="s">
        <v>54</v>
      </c>
      <c r="R236" s="36">
        <f t="shared" si="617"/>
        <v>0</v>
      </c>
      <c r="S236" s="92">
        <f t="shared" si="509"/>
        <v>0</v>
      </c>
      <c r="T236" s="42">
        <f t="shared" si="581"/>
        <v>2.66</v>
      </c>
      <c r="U236" s="24">
        <f t="shared" si="510"/>
        <v>0</v>
      </c>
      <c r="V236" s="25">
        <f t="shared" si="511"/>
        <v>10.4</v>
      </c>
      <c r="W236" s="70">
        <f t="shared" si="587"/>
        <v>36</v>
      </c>
      <c r="X236" s="44">
        <f t="shared" si="618"/>
        <v>36.4</v>
      </c>
      <c r="Y236" s="11">
        <f t="shared" si="512"/>
        <v>3240</v>
      </c>
      <c r="Z236" s="6">
        <f t="shared" si="513"/>
        <v>2.4615384615384617</v>
      </c>
      <c r="AA236" s="26">
        <f t="shared" si="514"/>
        <v>19.8</v>
      </c>
      <c r="AB236" s="11" t="e">
        <f>ROUND(AA236*#REF!,-1)</f>
        <v>#REF!</v>
      </c>
      <c r="AC236" s="7">
        <f t="shared" si="515"/>
        <v>0.90384615384615385</v>
      </c>
      <c r="AD236" s="27">
        <f t="shared" si="516"/>
        <v>14.9</v>
      </c>
      <c r="AE236" s="11" t="e">
        <f>ROUND(AD236*#REF!,-1)</f>
        <v>#REF!</v>
      </c>
      <c r="AF236" s="19">
        <f t="shared" si="517"/>
        <v>0.43269230769230765</v>
      </c>
      <c r="AG236" s="57"/>
      <c r="AH236" s="82">
        <f t="shared" si="619"/>
        <v>0</v>
      </c>
      <c r="AI236" s="83" t="s">
        <v>54</v>
      </c>
      <c r="AJ236" s="83" t="s">
        <v>54</v>
      </c>
      <c r="AK236" s="83" t="s">
        <v>54</v>
      </c>
      <c r="AL236" s="83" t="s">
        <v>54</v>
      </c>
      <c r="AM236" s="83" t="s">
        <v>54</v>
      </c>
      <c r="AN236" s="83" t="s">
        <v>54</v>
      </c>
      <c r="AO236" s="83" t="s">
        <v>54</v>
      </c>
      <c r="AP236" s="89">
        <f t="shared" si="518"/>
        <v>0</v>
      </c>
      <c r="AQ236" s="86">
        <f t="shared" si="519"/>
        <v>0</v>
      </c>
      <c r="AR236" s="64">
        <v>0</v>
      </c>
      <c r="AS236" s="65" t="s">
        <v>54</v>
      </c>
      <c r="AT236" s="65" t="s">
        <v>54</v>
      </c>
      <c r="AU236" s="65" t="s">
        <v>54</v>
      </c>
      <c r="AV236" s="65" t="s">
        <v>54</v>
      </c>
      <c r="AW236" s="65" t="s">
        <v>54</v>
      </c>
      <c r="AX236" s="65" t="s">
        <v>54</v>
      </c>
      <c r="AY236" s="65" t="s">
        <v>54</v>
      </c>
      <c r="AZ236" s="61">
        <f t="shared" si="520"/>
        <v>0</v>
      </c>
      <c r="BA236" s="9">
        <f t="shared" si="521"/>
        <v>0</v>
      </c>
      <c r="BB236" s="9">
        <f t="shared" si="522"/>
        <v>0</v>
      </c>
      <c r="BC236" s="68">
        <v>0</v>
      </c>
      <c r="BD236" s="69" t="s">
        <v>54</v>
      </c>
      <c r="BE236" s="69" t="s">
        <v>54</v>
      </c>
      <c r="BF236" s="69" t="s">
        <v>54</v>
      </c>
      <c r="BG236" s="69" t="s">
        <v>54</v>
      </c>
      <c r="BH236" s="69" t="s">
        <v>54</v>
      </c>
      <c r="BI236" s="69" t="s">
        <v>54</v>
      </c>
      <c r="BJ236" s="69" t="s">
        <v>54</v>
      </c>
      <c r="BK236" s="61">
        <f t="shared" si="523"/>
        <v>0</v>
      </c>
      <c r="BL236" s="9">
        <f t="shared" si="524"/>
        <v>0</v>
      </c>
      <c r="BM236" s="9">
        <f t="shared" si="525"/>
        <v>0</v>
      </c>
      <c r="BN236" s="78">
        <v>0</v>
      </c>
      <c r="BO236" s="79" t="s">
        <v>54</v>
      </c>
      <c r="BP236" s="79" t="s">
        <v>54</v>
      </c>
      <c r="BQ236" s="79" t="s">
        <v>54</v>
      </c>
      <c r="BR236" s="79" t="s">
        <v>54</v>
      </c>
      <c r="BS236" s="79" t="s">
        <v>54</v>
      </c>
      <c r="BT236" s="79" t="s">
        <v>54</v>
      </c>
      <c r="BU236" s="79" t="s">
        <v>54</v>
      </c>
      <c r="BV236" s="61">
        <f t="shared" si="526"/>
        <v>0</v>
      </c>
      <c r="BW236" s="9">
        <f t="shared" si="527"/>
        <v>0</v>
      </c>
      <c r="BX236" s="9">
        <f t="shared" si="528"/>
        <v>0</v>
      </c>
      <c r="BY236" s="8">
        <v>0</v>
      </c>
      <c r="BZ236" s="9">
        <f t="shared" si="588"/>
        <v>0</v>
      </c>
      <c r="CA236" s="9">
        <f t="shared" si="589"/>
        <v>0</v>
      </c>
      <c r="CB236" s="8">
        <v>0</v>
      </c>
      <c r="CC236" s="9">
        <f t="shared" si="590"/>
        <v>0</v>
      </c>
      <c r="CD236" s="9">
        <f t="shared" si="591"/>
        <v>0</v>
      </c>
      <c r="CE236" s="10">
        <v>1</v>
      </c>
    </row>
    <row r="237" spans="1:83" s="10" customFormat="1" ht="58.5" customHeight="1">
      <c r="A237" s="10" t="s">
        <v>21</v>
      </c>
      <c r="B237" s="94"/>
      <c r="C237" s="129" t="s">
        <v>1731</v>
      </c>
      <c r="D237" s="20" t="s">
        <v>2190</v>
      </c>
      <c r="E237" s="95" t="s">
        <v>2243</v>
      </c>
      <c r="F237" s="20" t="s">
        <v>1670</v>
      </c>
      <c r="G237" s="96">
        <f t="shared" si="529"/>
        <v>7.74</v>
      </c>
      <c r="H237" s="97">
        <f>SUMIF(цены!A:A,C237,цены!B:B)</f>
        <v>11.9</v>
      </c>
      <c r="I237" s="113">
        <f>SUMIF(наличие!H:H,C237,наличие!D:D)</f>
        <v>0</v>
      </c>
      <c r="J237" s="35">
        <v>0</v>
      </c>
      <c r="K237" s="32" t="s">
        <v>54</v>
      </c>
      <c r="L237" s="32" t="s">
        <v>54</v>
      </c>
      <c r="M237" s="32" t="s">
        <v>54</v>
      </c>
      <c r="N237" s="32" t="s">
        <v>54</v>
      </c>
      <c r="O237" s="32" t="s">
        <v>54</v>
      </c>
      <c r="P237" s="32" t="s">
        <v>54</v>
      </c>
      <c r="Q237" s="32" t="s">
        <v>54</v>
      </c>
      <c r="R237" s="36">
        <f t="shared" si="617"/>
        <v>0</v>
      </c>
      <c r="S237" s="92">
        <f t="shared" si="509"/>
        <v>0</v>
      </c>
      <c r="T237" s="42">
        <f t="shared" si="581"/>
        <v>2.66</v>
      </c>
      <c r="U237" s="24">
        <f t="shared" si="510"/>
        <v>0</v>
      </c>
      <c r="V237" s="25">
        <f t="shared" si="511"/>
        <v>10.4</v>
      </c>
      <c r="W237" s="70">
        <f t="shared" si="587"/>
        <v>36</v>
      </c>
      <c r="X237" s="44">
        <f t="shared" si="618"/>
        <v>36.4</v>
      </c>
      <c r="Y237" s="11">
        <f t="shared" si="512"/>
        <v>3240</v>
      </c>
      <c r="Z237" s="6">
        <f t="shared" si="513"/>
        <v>2.4615384615384617</v>
      </c>
      <c r="AA237" s="26">
        <f t="shared" si="514"/>
        <v>19.8</v>
      </c>
      <c r="AB237" s="11" t="e">
        <f>ROUND(AA237*#REF!,-1)</f>
        <v>#REF!</v>
      </c>
      <c r="AC237" s="7">
        <f t="shared" si="515"/>
        <v>0.90384615384615385</v>
      </c>
      <c r="AD237" s="27">
        <f t="shared" si="516"/>
        <v>14.9</v>
      </c>
      <c r="AE237" s="11" t="e">
        <f>ROUND(AD237*#REF!,-1)</f>
        <v>#REF!</v>
      </c>
      <c r="AF237" s="19">
        <f t="shared" si="517"/>
        <v>0.43269230769230765</v>
      </c>
      <c r="AG237" s="57"/>
      <c r="AH237" s="82">
        <f t="shared" si="619"/>
        <v>0</v>
      </c>
      <c r="AI237" s="83" t="s">
        <v>54</v>
      </c>
      <c r="AJ237" s="83" t="s">
        <v>54</v>
      </c>
      <c r="AK237" s="83" t="s">
        <v>54</v>
      </c>
      <c r="AL237" s="83" t="s">
        <v>54</v>
      </c>
      <c r="AM237" s="83" t="s">
        <v>54</v>
      </c>
      <c r="AN237" s="83" t="s">
        <v>54</v>
      </c>
      <c r="AO237" s="83" t="s">
        <v>54</v>
      </c>
      <c r="AP237" s="89">
        <f t="shared" si="518"/>
        <v>0</v>
      </c>
      <c r="AQ237" s="86">
        <f t="shared" si="519"/>
        <v>0</v>
      </c>
      <c r="AR237" s="64">
        <v>0</v>
      </c>
      <c r="AS237" s="65" t="s">
        <v>54</v>
      </c>
      <c r="AT237" s="65" t="s">
        <v>54</v>
      </c>
      <c r="AU237" s="65" t="s">
        <v>54</v>
      </c>
      <c r="AV237" s="65" t="s">
        <v>54</v>
      </c>
      <c r="AW237" s="65" t="s">
        <v>54</v>
      </c>
      <c r="AX237" s="65" t="s">
        <v>54</v>
      </c>
      <c r="AY237" s="65" t="s">
        <v>54</v>
      </c>
      <c r="AZ237" s="61">
        <f t="shared" si="520"/>
        <v>0</v>
      </c>
      <c r="BA237" s="9">
        <f t="shared" si="521"/>
        <v>0</v>
      </c>
      <c r="BB237" s="9">
        <f t="shared" si="522"/>
        <v>0</v>
      </c>
      <c r="BC237" s="68">
        <v>0</v>
      </c>
      <c r="BD237" s="69" t="s">
        <v>54</v>
      </c>
      <c r="BE237" s="69" t="s">
        <v>54</v>
      </c>
      <c r="BF237" s="69" t="s">
        <v>54</v>
      </c>
      <c r="BG237" s="69" t="s">
        <v>54</v>
      </c>
      <c r="BH237" s="69" t="s">
        <v>54</v>
      </c>
      <c r="BI237" s="69" t="s">
        <v>54</v>
      </c>
      <c r="BJ237" s="69" t="s">
        <v>54</v>
      </c>
      <c r="BK237" s="61">
        <f t="shared" si="523"/>
        <v>0</v>
      </c>
      <c r="BL237" s="9">
        <f t="shared" si="524"/>
        <v>0</v>
      </c>
      <c r="BM237" s="9">
        <f t="shared" si="525"/>
        <v>0</v>
      </c>
      <c r="BN237" s="78">
        <v>0</v>
      </c>
      <c r="BO237" s="79" t="s">
        <v>54</v>
      </c>
      <c r="BP237" s="79" t="s">
        <v>54</v>
      </c>
      <c r="BQ237" s="79" t="s">
        <v>54</v>
      </c>
      <c r="BR237" s="79" t="s">
        <v>54</v>
      </c>
      <c r="BS237" s="79" t="s">
        <v>54</v>
      </c>
      <c r="BT237" s="79" t="s">
        <v>54</v>
      </c>
      <c r="BU237" s="79" t="s">
        <v>54</v>
      </c>
      <c r="BV237" s="61">
        <f t="shared" si="526"/>
        <v>0</v>
      </c>
      <c r="BW237" s="9">
        <f t="shared" si="527"/>
        <v>0</v>
      </c>
      <c r="BX237" s="9">
        <f t="shared" si="528"/>
        <v>0</v>
      </c>
      <c r="BY237" s="8">
        <v>0</v>
      </c>
      <c r="BZ237" s="9">
        <f t="shared" si="588"/>
        <v>0</v>
      </c>
      <c r="CA237" s="9">
        <f t="shared" si="589"/>
        <v>0</v>
      </c>
      <c r="CB237" s="8">
        <v>0</v>
      </c>
      <c r="CC237" s="9">
        <f t="shared" si="590"/>
        <v>0</v>
      </c>
      <c r="CD237" s="9">
        <f t="shared" si="591"/>
        <v>0</v>
      </c>
      <c r="CE237" s="10">
        <v>1</v>
      </c>
    </row>
    <row r="238" spans="1:83" s="10" customFormat="1" ht="58.5" customHeight="1">
      <c r="A238" s="10" t="s">
        <v>21</v>
      </c>
      <c r="B238" s="33"/>
      <c r="C238" s="129" t="s">
        <v>1731</v>
      </c>
      <c r="D238" s="20" t="s">
        <v>2187</v>
      </c>
      <c r="E238" s="95" t="s">
        <v>2243</v>
      </c>
      <c r="F238" s="20" t="s">
        <v>1670</v>
      </c>
      <c r="G238" s="96">
        <f t="shared" si="529"/>
        <v>7.74</v>
      </c>
      <c r="H238" s="110">
        <f>SUMIF(цены!A:A,C238,цены!B:B)</f>
        <v>11.9</v>
      </c>
      <c r="I238" s="113">
        <f>SUMIF(наличие!H:H,C238,наличие!D:D)</f>
        <v>0</v>
      </c>
      <c r="J238" s="35">
        <v>0</v>
      </c>
      <c r="K238" s="32" t="s">
        <v>54</v>
      </c>
      <c r="L238" s="32" t="s">
        <v>54</v>
      </c>
      <c r="M238" s="32" t="s">
        <v>54</v>
      </c>
      <c r="N238" s="32" t="s">
        <v>54</v>
      </c>
      <c r="O238" s="32" t="s">
        <v>54</v>
      </c>
      <c r="P238" s="32" t="s">
        <v>54</v>
      </c>
      <c r="Q238" s="32" t="s">
        <v>54</v>
      </c>
      <c r="R238" s="36">
        <f t="shared" si="617"/>
        <v>0</v>
      </c>
      <c r="S238" s="92">
        <f t="shared" si="509"/>
        <v>0</v>
      </c>
      <c r="T238" s="42">
        <f t="shared" si="581"/>
        <v>2.66</v>
      </c>
      <c r="U238" s="24">
        <f t="shared" si="510"/>
        <v>0</v>
      </c>
      <c r="V238" s="25">
        <f t="shared" si="511"/>
        <v>10.4</v>
      </c>
      <c r="W238" s="70">
        <f t="shared" si="587"/>
        <v>36</v>
      </c>
      <c r="X238" s="44">
        <f t="shared" si="618"/>
        <v>36.4</v>
      </c>
      <c r="Y238" s="11">
        <f t="shared" si="512"/>
        <v>3240</v>
      </c>
      <c r="Z238" s="6">
        <f t="shared" si="513"/>
        <v>2.4615384615384617</v>
      </c>
      <c r="AA238" s="26">
        <f t="shared" si="514"/>
        <v>19.8</v>
      </c>
      <c r="AB238" s="11" t="e">
        <f>ROUND(AA238*#REF!,-1)</f>
        <v>#REF!</v>
      </c>
      <c r="AC238" s="7">
        <f t="shared" si="515"/>
        <v>0.90384615384615385</v>
      </c>
      <c r="AD238" s="27">
        <f t="shared" si="516"/>
        <v>14.9</v>
      </c>
      <c r="AE238" s="11" t="e">
        <f>ROUND(AD238*#REF!,-1)</f>
        <v>#REF!</v>
      </c>
      <c r="AF238" s="19">
        <f t="shared" si="517"/>
        <v>0.43269230769230765</v>
      </c>
      <c r="AG238" s="57"/>
      <c r="AH238" s="82">
        <f t="shared" si="619"/>
        <v>0</v>
      </c>
      <c r="AI238" s="83" t="s">
        <v>54</v>
      </c>
      <c r="AJ238" s="83" t="s">
        <v>54</v>
      </c>
      <c r="AK238" s="83" t="s">
        <v>54</v>
      </c>
      <c r="AL238" s="83" t="s">
        <v>54</v>
      </c>
      <c r="AM238" s="83" t="s">
        <v>54</v>
      </c>
      <c r="AN238" s="83" t="s">
        <v>54</v>
      </c>
      <c r="AO238" s="83" t="s">
        <v>54</v>
      </c>
      <c r="AP238" s="89">
        <f t="shared" si="518"/>
        <v>0</v>
      </c>
      <c r="AQ238" s="86">
        <f t="shared" si="519"/>
        <v>0</v>
      </c>
      <c r="AR238" s="64">
        <v>0</v>
      </c>
      <c r="AS238" s="65" t="s">
        <v>54</v>
      </c>
      <c r="AT238" s="65" t="s">
        <v>54</v>
      </c>
      <c r="AU238" s="65" t="s">
        <v>54</v>
      </c>
      <c r="AV238" s="65" t="s">
        <v>54</v>
      </c>
      <c r="AW238" s="65" t="s">
        <v>54</v>
      </c>
      <c r="AX238" s="65" t="s">
        <v>54</v>
      </c>
      <c r="AY238" s="65" t="s">
        <v>54</v>
      </c>
      <c r="AZ238" s="61">
        <f t="shared" si="520"/>
        <v>0</v>
      </c>
      <c r="BA238" s="9">
        <f t="shared" si="521"/>
        <v>0</v>
      </c>
      <c r="BB238" s="9">
        <f t="shared" si="522"/>
        <v>0</v>
      </c>
      <c r="BC238" s="68">
        <v>0</v>
      </c>
      <c r="BD238" s="69" t="s">
        <v>54</v>
      </c>
      <c r="BE238" s="69" t="s">
        <v>54</v>
      </c>
      <c r="BF238" s="69" t="s">
        <v>54</v>
      </c>
      <c r="BG238" s="69" t="s">
        <v>54</v>
      </c>
      <c r="BH238" s="69" t="s">
        <v>54</v>
      </c>
      <c r="BI238" s="69" t="s">
        <v>54</v>
      </c>
      <c r="BJ238" s="69" t="s">
        <v>54</v>
      </c>
      <c r="BK238" s="61">
        <f t="shared" si="523"/>
        <v>0</v>
      </c>
      <c r="BL238" s="9">
        <f t="shared" si="524"/>
        <v>0</v>
      </c>
      <c r="BM238" s="9">
        <f t="shared" si="525"/>
        <v>0</v>
      </c>
      <c r="BN238" s="78">
        <v>0</v>
      </c>
      <c r="BO238" s="79" t="s">
        <v>54</v>
      </c>
      <c r="BP238" s="79" t="s">
        <v>54</v>
      </c>
      <c r="BQ238" s="79" t="s">
        <v>54</v>
      </c>
      <c r="BR238" s="79" t="s">
        <v>54</v>
      </c>
      <c r="BS238" s="79" t="s">
        <v>54</v>
      </c>
      <c r="BT238" s="79" t="s">
        <v>54</v>
      </c>
      <c r="BU238" s="79" t="s">
        <v>54</v>
      </c>
      <c r="BV238" s="61">
        <f t="shared" si="526"/>
        <v>0</v>
      </c>
      <c r="BW238" s="9">
        <f t="shared" si="527"/>
        <v>0</v>
      </c>
      <c r="BX238" s="9">
        <f t="shared" si="528"/>
        <v>0</v>
      </c>
      <c r="BY238" s="8">
        <v>0</v>
      </c>
      <c r="BZ238" s="9">
        <f t="shared" si="588"/>
        <v>0</v>
      </c>
      <c r="CA238" s="9">
        <f t="shared" si="589"/>
        <v>0</v>
      </c>
      <c r="CB238" s="8">
        <v>0</v>
      </c>
      <c r="CC238" s="9">
        <f t="shared" si="590"/>
        <v>0</v>
      </c>
      <c r="CD238" s="9">
        <f t="shared" si="591"/>
        <v>0</v>
      </c>
      <c r="CE238" s="10">
        <v>1</v>
      </c>
    </row>
    <row r="239" spans="1:83" s="10" customFormat="1" ht="58.5" customHeight="1">
      <c r="A239" s="10" t="s">
        <v>21</v>
      </c>
      <c r="B239" s="40"/>
      <c r="C239" s="123" t="s">
        <v>465</v>
      </c>
      <c r="D239" s="20" t="s">
        <v>2193</v>
      </c>
      <c r="E239" s="20" t="s">
        <v>1690</v>
      </c>
      <c r="F239" s="20" t="s">
        <v>1691</v>
      </c>
      <c r="G239" s="96">
        <f t="shared" ref="G239:G248" si="620">ROUND(H239*0.65,2)</f>
        <v>6.44</v>
      </c>
      <c r="H239" s="110">
        <f>SUMIF(цены!A:A,C239,цены!B:B)</f>
        <v>9.9</v>
      </c>
      <c r="I239" s="113">
        <f>SUMIF(наличие!H:H,C239,наличие!D:D)</f>
        <v>3</v>
      </c>
      <c r="J239" s="35">
        <v>67</v>
      </c>
      <c r="K239" s="32" t="s">
        <v>54</v>
      </c>
      <c r="L239" s="32" t="s">
        <v>54</v>
      </c>
      <c r="M239" s="32" t="s">
        <v>54</v>
      </c>
      <c r="N239" s="32" t="s">
        <v>54</v>
      </c>
      <c r="O239" s="32" t="s">
        <v>54</v>
      </c>
      <c r="P239" s="32" t="s">
        <v>54</v>
      </c>
      <c r="Q239" s="32" t="s">
        <v>54</v>
      </c>
      <c r="R239" s="36">
        <f t="shared" si="617"/>
        <v>67</v>
      </c>
      <c r="S239" s="92">
        <f t="shared" si="509"/>
        <v>431.48</v>
      </c>
      <c r="T239" s="42">
        <f t="shared" si="581"/>
        <v>2.4649999999999999</v>
      </c>
      <c r="U239" s="24">
        <f t="shared" si="510"/>
        <v>165.155</v>
      </c>
      <c r="V239" s="25">
        <f t="shared" si="511"/>
        <v>8.9050000000000011</v>
      </c>
      <c r="W239" s="70">
        <f t="shared" si="587"/>
        <v>31</v>
      </c>
      <c r="X239" s="44">
        <f t="shared" si="618"/>
        <v>31.2</v>
      </c>
      <c r="Y239" s="11">
        <f t="shared" si="512"/>
        <v>2790</v>
      </c>
      <c r="Z239" s="6">
        <f t="shared" si="513"/>
        <v>2.4811903425042106</v>
      </c>
      <c r="AA239" s="26">
        <f t="shared" si="514"/>
        <v>17</v>
      </c>
      <c r="AB239" s="11" t="e">
        <f>ROUND(AA239*#REF!,-1)</f>
        <v>#REF!</v>
      </c>
      <c r="AC239" s="7">
        <f t="shared" si="515"/>
        <v>0.90903986524424452</v>
      </c>
      <c r="AD239" s="27">
        <f t="shared" si="516"/>
        <v>12.8</v>
      </c>
      <c r="AE239" s="11" t="e">
        <f>ROUND(AD239*#REF!,-1)</f>
        <v>#REF!</v>
      </c>
      <c r="AF239" s="19">
        <f t="shared" si="517"/>
        <v>0.43739472206625479</v>
      </c>
      <c r="AG239" s="57"/>
      <c r="AH239" s="82">
        <f t="shared" si="619"/>
        <v>30</v>
      </c>
      <c r="AI239" s="83" t="s">
        <v>54</v>
      </c>
      <c r="AJ239" s="83" t="s">
        <v>54</v>
      </c>
      <c r="AK239" s="83" t="s">
        <v>54</v>
      </c>
      <c r="AL239" s="83" t="s">
        <v>54</v>
      </c>
      <c r="AM239" s="83" t="s">
        <v>54</v>
      </c>
      <c r="AN239" s="83" t="s">
        <v>54</v>
      </c>
      <c r="AO239" s="83" t="s">
        <v>54</v>
      </c>
      <c r="AP239" s="89">
        <f t="shared" si="518"/>
        <v>30</v>
      </c>
      <c r="AQ239" s="86">
        <f t="shared" si="519"/>
        <v>193.20000000000002</v>
      </c>
      <c r="AR239" s="64">
        <v>20</v>
      </c>
      <c r="AS239" s="65" t="s">
        <v>54</v>
      </c>
      <c r="AT239" s="65" t="s">
        <v>54</v>
      </c>
      <c r="AU239" s="65" t="s">
        <v>54</v>
      </c>
      <c r="AV239" s="65" t="s">
        <v>54</v>
      </c>
      <c r="AW239" s="65" t="s">
        <v>54</v>
      </c>
      <c r="AX239" s="65" t="s">
        <v>54</v>
      </c>
      <c r="AY239" s="65" t="s">
        <v>54</v>
      </c>
      <c r="AZ239" s="61">
        <f t="shared" si="520"/>
        <v>20</v>
      </c>
      <c r="BA239" s="9">
        <f t="shared" si="521"/>
        <v>242.25</v>
      </c>
      <c r="BB239" s="9">
        <f t="shared" si="522"/>
        <v>128.80000000000001</v>
      </c>
      <c r="BC239" s="68">
        <v>10</v>
      </c>
      <c r="BD239" s="69" t="s">
        <v>54</v>
      </c>
      <c r="BE239" s="69" t="s">
        <v>54</v>
      </c>
      <c r="BF239" s="69" t="s">
        <v>54</v>
      </c>
      <c r="BG239" s="69" t="s">
        <v>54</v>
      </c>
      <c r="BH239" s="69" t="s">
        <v>54</v>
      </c>
      <c r="BI239" s="69" t="s">
        <v>54</v>
      </c>
      <c r="BJ239" s="69" t="s">
        <v>54</v>
      </c>
      <c r="BK239" s="61">
        <f t="shared" si="523"/>
        <v>10</v>
      </c>
      <c r="BL239" s="9">
        <f t="shared" si="524"/>
        <v>131.03700000000001</v>
      </c>
      <c r="BM239" s="9">
        <f t="shared" si="525"/>
        <v>64.400000000000006</v>
      </c>
      <c r="BN239" s="78">
        <v>10</v>
      </c>
      <c r="BO239" s="79" t="s">
        <v>54</v>
      </c>
      <c r="BP239" s="79" t="s">
        <v>54</v>
      </c>
      <c r="BQ239" s="79" t="s">
        <v>54</v>
      </c>
      <c r="BR239" s="79" t="s">
        <v>54</v>
      </c>
      <c r="BS239" s="79" t="s">
        <v>54</v>
      </c>
      <c r="BT239" s="79" t="s">
        <v>54</v>
      </c>
      <c r="BU239" s="79" t="s">
        <v>54</v>
      </c>
      <c r="BV239" s="61">
        <f t="shared" si="526"/>
        <v>10</v>
      </c>
      <c r="BW239" s="9">
        <f t="shared" si="527"/>
        <v>192.2</v>
      </c>
      <c r="BX239" s="9">
        <f t="shared" si="528"/>
        <v>64.400000000000006</v>
      </c>
      <c r="BY239" s="8">
        <v>0</v>
      </c>
      <c r="BZ239" s="9">
        <f t="shared" si="588"/>
        <v>0</v>
      </c>
      <c r="CA239" s="9">
        <f t="shared" si="589"/>
        <v>0</v>
      </c>
      <c r="CB239" s="8">
        <v>0</v>
      </c>
      <c r="CC239" s="9">
        <f t="shared" si="590"/>
        <v>0</v>
      </c>
      <c r="CD239" s="9">
        <f t="shared" si="591"/>
        <v>0</v>
      </c>
      <c r="CE239" s="10">
        <v>1</v>
      </c>
    </row>
    <row r="240" spans="1:83" s="10" customFormat="1" ht="58.5" customHeight="1">
      <c r="A240" s="10" t="s">
        <v>21</v>
      </c>
      <c r="B240" s="40"/>
      <c r="C240" s="123" t="s">
        <v>465</v>
      </c>
      <c r="D240" s="20" t="s">
        <v>2184</v>
      </c>
      <c r="E240" s="20" t="s">
        <v>1690</v>
      </c>
      <c r="F240" s="20" t="s">
        <v>1691</v>
      </c>
      <c r="G240" s="96">
        <f t="shared" si="620"/>
        <v>6.44</v>
      </c>
      <c r="H240" s="110">
        <f>SUMIF(цены!A:A,C240,цены!B:B)</f>
        <v>9.9</v>
      </c>
      <c r="I240" s="113">
        <f>SUMIF(наличие!H:H,C240,наличие!D:D)</f>
        <v>3</v>
      </c>
      <c r="J240" s="35">
        <v>51</v>
      </c>
      <c r="K240" s="32" t="s">
        <v>54</v>
      </c>
      <c r="L240" s="32" t="s">
        <v>54</v>
      </c>
      <c r="M240" s="32" t="s">
        <v>54</v>
      </c>
      <c r="N240" s="32" t="s">
        <v>54</v>
      </c>
      <c r="O240" s="32" t="s">
        <v>54</v>
      </c>
      <c r="P240" s="32" t="s">
        <v>54</v>
      </c>
      <c r="Q240" s="32" t="s">
        <v>54</v>
      </c>
      <c r="R240" s="36">
        <f t="shared" si="617"/>
        <v>51</v>
      </c>
      <c r="S240" s="92">
        <f t="shared" si="509"/>
        <v>328.44</v>
      </c>
      <c r="T240" s="42">
        <f t="shared" si="581"/>
        <v>2.4649999999999999</v>
      </c>
      <c r="U240" s="24">
        <f t="shared" si="510"/>
        <v>125.71499999999999</v>
      </c>
      <c r="V240" s="25">
        <f t="shared" si="511"/>
        <v>8.9050000000000011</v>
      </c>
      <c r="W240" s="70">
        <f t="shared" si="587"/>
        <v>31</v>
      </c>
      <c r="X240" s="44">
        <f t="shared" si="618"/>
        <v>31.2</v>
      </c>
      <c r="Y240" s="11">
        <f t="shared" si="512"/>
        <v>2790</v>
      </c>
      <c r="Z240" s="6">
        <f t="shared" si="513"/>
        <v>2.4811903425042106</v>
      </c>
      <c r="AA240" s="26">
        <f t="shared" si="514"/>
        <v>17</v>
      </c>
      <c r="AB240" s="11" t="e">
        <f>ROUND(AA240*#REF!,-1)</f>
        <v>#REF!</v>
      </c>
      <c r="AC240" s="7">
        <f t="shared" si="515"/>
        <v>0.90903986524424452</v>
      </c>
      <c r="AD240" s="27">
        <f t="shared" si="516"/>
        <v>12.8</v>
      </c>
      <c r="AE240" s="11" t="e">
        <f>ROUND(AD240*#REF!,-1)</f>
        <v>#REF!</v>
      </c>
      <c r="AF240" s="19">
        <f t="shared" si="517"/>
        <v>0.43739472206625479</v>
      </c>
      <c r="AG240" s="57"/>
      <c r="AH240" s="82">
        <f t="shared" si="619"/>
        <v>25</v>
      </c>
      <c r="AI240" s="83" t="s">
        <v>54</v>
      </c>
      <c r="AJ240" s="83" t="s">
        <v>54</v>
      </c>
      <c r="AK240" s="83" t="s">
        <v>54</v>
      </c>
      <c r="AL240" s="83" t="s">
        <v>54</v>
      </c>
      <c r="AM240" s="83" t="s">
        <v>54</v>
      </c>
      <c r="AN240" s="83" t="s">
        <v>54</v>
      </c>
      <c r="AO240" s="83" t="s">
        <v>54</v>
      </c>
      <c r="AP240" s="89">
        <f t="shared" si="518"/>
        <v>25</v>
      </c>
      <c r="AQ240" s="86">
        <f t="shared" si="519"/>
        <v>161</v>
      </c>
      <c r="AR240" s="64">
        <v>15</v>
      </c>
      <c r="AS240" s="65" t="s">
        <v>54</v>
      </c>
      <c r="AT240" s="65" t="s">
        <v>54</v>
      </c>
      <c r="AU240" s="65" t="s">
        <v>54</v>
      </c>
      <c r="AV240" s="65" t="s">
        <v>54</v>
      </c>
      <c r="AW240" s="65" t="s">
        <v>54</v>
      </c>
      <c r="AX240" s="65" t="s">
        <v>54</v>
      </c>
      <c r="AY240" s="65" t="s">
        <v>54</v>
      </c>
      <c r="AZ240" s="61">
        <f t="shared" si="520"/>
        <v>15</v>
      </c>
      <c r="BA240" s="9">
        <f t="shared" si="521"/>
        <v>181.6875</v>
      </c>
      <c r="BB240" s="9">
        <f t="shared" si="522"/>
        <v>96.600000000000009</v>
      </c>
      <c r="BC240" s="68">
        <v>7</v>
      </c>
      <c r="BD240" s="69" t="s">
        <v>54</v>
      </c>
      <c r="BE240" s="69" t="s">
        <v>54</v>
      </c>
      <c r="BF240" s="69" t="s">
        <v>54</v>
      </c>
      <c r="BG240" s="69" t="s">
        <v>54</v>
      </c>
      <c r="BH240" s="69" t="s">
        <v>54</v>
      </c>
      <c r="BI240" s="69" t="s">
        <v>54</v>
      </c>
      <c r="BJ240" s="69" t="s">
        <v>54</v>
      </c>
      <c r="BK240" s="61">
        <f t="shared" si="523"/>
        <v>7</v>
      </c>
      <c r="BL240" s="9">
        <f t="shared" si="524"/>
        <v>91.72590000000001</v>
      </c>
      <c r="BM240" s="9">
        <f t="shared" si="525"/>
        <v>45.080000000000005</v>
      </c>
      <c r="BN240" s="78">
        <v>7</v>
      </c>
      <c r="BO240" s="79" t="s">
        <v>54</v>
      </c>
      <c r="BP240" s="79" t="s">
        <v>54</v>
      </c>
      <c r="BQ240" s="79" t="s">
        <v>54</v>
      </c>
      <c r="BR240" s="79" t="s">
        <v>54</v>
      </c>
      <c r="BS240" s="79" t="s">
        <v>54</v>
      </c>
      <c r="BT240" s="79" t="s">
        <v>54</v>
      </c>
      <c r="BU240" s="79" t="s">
        <v>54</v>
      </c>
      <c r="BV240" s="61">
        <f t="shared" si="526"/>
        <v>7</v>
      </c>
      <c r="BW240" s="9">
        <f t="shared" si="527"/>
        <v>134.54</v>
      </c>
      <c r="BX240" s="9">
        <f t="shared" si="528"/>
        <v>45.080000000000005</v>
      </c>
      <c r="BY240" s="8">
        <v>0</v>
      </c>
      <c r="BZ240" s="9">
        <f t="shared" si="588"/>
        <v>0</v>
      </c>
      <c r="CA240" s="9">
        <f t="shared" si="589"/>
        <v>0</v>
      </c>
      <c r="CB240" s="8">
        <v>0</v>
      </c>
      <c r="CC240" s="9">
        <f t="shared" si="590"/>
        <v>0</v>
      </c>
      <c r="CD240" s="9">
        <f t="shared" si="591"/>
        <v>0</v>
      </c>
      <c r="CE240" s="10">
        <v>1</v>
      </c>
    </row>
    <row r="241" spans="1:83" s="10" customFormat="1" ht="58.5" customHeight="1">
      <c r="A241" s="10" t="s">
        <v>21</v>
      </c>
      <c r="B241" s="40"/>
      <c r="C241" s="123" t="s">
        <v>465</v>
      </c>
      <c r="D241" s="20" t="s">
        <v>2198</v>
      </c>
      <c r="E241" s="20" t="s">
        <v>1690</v>
      </c>
      <c r="F241" s="20" t="s">
        <v>1691</v>
      </c>
      <c r="G241" s="96">
        <f t="shared" si="620"/>
        <v>6.44</v>
      </c>
      <c r="H241" s="110">
        <f>SUMIF(цены!A:A,C241,цены!B:B)</f>
        <v>9.9</v>
      </c>
      <c r="I241" s="113">
        <f>SUMIF(наличие!H:H,C241,наличие!D:D)</f>
        <v>3</v>
      </c>
      <c r="J241" s="35">
        <v>47</v>
      </c>
      <c r="K241" s="32" t="s">
        <v>54</v>
      </c>
      <c r="L241" s="32" t="s">
        <v>54</v>
      </c>
      <c r="M241" s="32" t="s">
        <v>54</v>
      </c>
      <c r="N241" s="32" t="s">
        <v>54</v>
      </c>
      <c r="O241" s="32" t="s">
        <v>54</v>
      </c>
      <c r="P241" s="32" t="s">
        <v>54</v>
      </c>
      <c r="Q241" s="32" t="s">
        <v>54</v>
      </c>
      <c r="R241" s="36">
        <f t="shared" si="617"/>
        <v>47</v>
      </c>
      <c r="S241" s="92">
        <f t="shared" si="509"/>
        <v>302.68</v>
      </c>
      <c r="T241" s="42">
        <f t="shared" si="581"/>
        <v>2.4649999999999999</v>
      </c>
      <c r="U241" s="24">
        <f t="shared" si="510"/>
        <v>115.85499999999999</v>
      </c>
      <c r="V241" s="25">
        <f t="shared" si="511"/>
        <v>8.9050000000000011</v>
      </c>
      <c r="W241" s="70">
        <f t="shared" si="587"/>
        <v>31</v>
      </c>
      <c r="X241" s="44">
        <f t="shared" si="618"/>
        <v>31.2</v>
      </c>
      <c r="Y241" s="11">
        <f t="shared" si="512"/>
        <v>2790</v>
      </c>
      <c r="Z241" s="6">
        <f t="shared" si="513"/>
        <v>2.4811903425042106</v>
      </c>
      <c r="AA241" s="26">
        <f t="shared" si="514"/>
        <v>17</v>
      </c>
      <c r="AB241" s="11" t="e">
        <f>ROUND(AA241*#REF!,-1)</f>
        <v>#REF!</v>
      </c>
      <c r="AC241" s="7">
        <f t="shared" si="515"/>
        <v>0.90903986524424452</v>
      </c>
      <c r="AD241" s="27">
        <f t="shared" si="516"/>
        <v>12.8</v>
      </c>
      <c r="AE241" s="11" t="e">
        <f>ROUND(AD241*#REF!,-1)</f>
        <v>#REF!</v>
      </c>
      <c r="AF241" s="19">
        <f t="shared" si="517"/>
        <v>0.43739472206625479</v>
      </c>
      <c r="AG241" s="57"/>
      <c r="AH241" s="82">
        <f t="shared" si="619"/>
        <v>25</v>
      </c>
      <c r="AI241" s="83" t="s">
        <v>54</v>
      </c>
      <c r="AJ241" s="83" t="s">
        <v>54</v>
      </c>
      <c r="AK241" s="83" t="s">
        <v>54</v>
      </c>
      <c r="AL241" s="83" t="s">
        <v>54</v>
      </c>
      <c r="AM241" s="83" t="s">
        <v>54</v>
      </c>
      <c r="AN241" s="83" t="s">
        <v>54</v>
      </c>
      <c r="AO241" s="83" t="s">
        <v>54</v>
      </c>
      <c r="AP241" s="89">
        <f t="shared" si="518"/>
        <v>25</v>
      </c>
      <c r="AQ241" s="86">
        <f t="shared" si="519"/>
        <v>161</v>
      </c>
      <c r="AR241" s="64">
        <v>15</v>
      </c>
      <c r="AS241" s="65" t="s">
        <v>54</v>
      </c>
      <c r="AT241" s="65" t="s">
        <v>54</v>
      </c>
      <c r="AU241" s="65" t="s">
        <v>54</v>
      </c>
      <c r="AV241" s="65" t="s">
        <v>54</v>
      </c>
      <c r="AW241" s="65" t="s">
        <v>54</v>
      </c>
      <c r="AX241" s="65" t="s">
        <v>54</v>
      </c>
      <c r="AY241" s="65" t="s">
        <v>54</v>
      </c>
      <c r="AZ241" s="61">
        <f t="shared" si="520"/>
        <v>15</v>
      </c>
      <c r="BA241" s="9">
        <f t="shared" si="521"/>
        <v>181.6875</v>
      </c>
      <c r="BB241" s="9">
        <f t="shared" si="522"/>
        <v>96.600000000000009</v>
      </c>
      <c r="BC241" s="68">
        <v>5</v>
      </c>
      <c r="BD241" s="69" t="s">
        <v>54</v>
      </c>
      <c r="BE241" s="69" t="s">
        <v>54</v>
      </c>
      <c r="BF241" s="69" t="s">
        <v>54</v>
      </c>
      <c r="BG241" s="69" t="s">
        <v>54</v>
      </c>
      <c r="BH241" s="69" t="s">
        <v>54</v>
      </c>
      <c r="BI241" s="69" t="s">
        <v>54</v>
      </c>
      <c r="BJ241" s="69" t="s">
        <v>54</v>
      </c>
      <c r="BK241" s="61">
        <f t="shared" si="523"/>
        <v>5</v>
      </c>
      <c r="BL241" s="9">
        <f t="shared" si="524"/>
        <v>65.518500000000003</v>
      </c>
      <c r="BM241" s="9">
        <f t="shared" si="525"/>
        <v>32.200000000000003</v>
      </c>
      <c r="BN241" s="78">
        <v>5</v>
      </c>
      <c r="BO241" s="79" t="s">
        <v>54</v>
      </c>
      <c r="BP241" s="79" t="s">
        <v>54</v>
      </c>
      <c r="BQ241" s="79" t="s">
        <v>54</v>
      </c>
      <c r="BR241" s="79" t="s">
        <v>54</v>
      </c>
      <c r="BS241" s="79" t="s">
        <v>54</v>
      </c>
      <c r="BT241" s="79" t="s">
        <v>54</v>
      </c>
      <c r="BU241" s="79" t="s">
        <v>54</v>
      </c>
      <c r="BV241" s="61">
        <f t="shared" si="526"/>
        <v>5</v>
      </c>
      <c r="BW241" s="9">
        <f t="shared" si="527"/>
        <v>96.1</v>
      </c>
      <c r="BX241" s="9">
        <f t="shared" si="528"/>
        <v>32.200000000000003</v>
      </c>
      <c r="BY241" s="8">
        <v>0</v>
      </c>
      <c r="BZ241" s="9">
        <f t="shared" si="588"/>
        <v>0</v>
      </c>
      <c r="CA241" s="9">
        <f t="shared" si="589"/>
        <v>0</v>
      </c>
      <c r="CB241" s="8">
        <v>0</v>
      </c>
      <c r="CC241" s="9">
        <f t="shared" si="590"/>
        <v>0</v>
      </c>
      <c r="CD241" s="9">
        <f t="shared" si="591"/>
        <v>0</v>
      </c>
      <c r="CE241" s="10">
        <v>1</v>
      </c>
    </row>
    <row r="242" spans="1:83" s="10" customFormat="1" ht="58.5" customHeight="1">
      <c r="A242" s="10" t="s">
        <v>21</v>
      </c>
      <c r="B242" s="40"/>
      <c r="C242" s="123" t="s">
        <v>465</v>
      </c>
      <c r="D242" s="20" t="s">
        <v>2200</v>
      </c>
      <c r="E242" s="20" t="s">
        <v>1690</v>
      </c>
      <c r="F242" s="20" t="s">
        <v>1691</v>
      </c>
      <c r="G242" s="96">
        <f t="shared" si="620"/>
        <v>6.44</v>
      </c>
      <c r="H242" s="110">
        <f>SUMIF(цены!A:A,C242,цены!B:B)</f>
        <v>9.9</v>
      </c>
      <c r="I242" s="113">
        <f>SUMIF(наличие!H:H,C242,наличие!D:D)</f>
        <v>3</v>
      </c>
      <c r="J242" s="35">
        <v>27</v>
      </c>
      <c r="K242" s="32" t="s">
        <v>54</v>
      </c>
      <c r="L242" s="32" t="s">
        <v>54</v>
      </c>
      <c r="M242" s="32" t="s">
        <v>54</v>
      </c>
      <c r="N242" s="32" t="s">
        <v>54</v>
      </c>
      <c r="O242" s="32" t="s">
        <v>54</v>
      </c>
      <c r="P242" s="32" t="s">
        <v>54</v>
      </c>
      <c r="Q242" s="32" t="s">
        <v>54</v>
      </c>
      <c r="R242" s="36">
        <f t="shared" si="617"/>
        <v>27</v>
      </c>
      <c r="S242" s="92">
        <f t="shared" si="509"/>
        <v>173.88000000000002</v>
      </c>
      <c r="T242" s="42">
        <f t="shared" si="581"/>
        <v>2.4649999999999999</v>
      </c>
      <c r="U242" s="24">
        <f t="shared" si="510"/>
        <v>66.554999999999993</v>
      </c>
      <c r="V242" s="25">
        <f t="shared" si="511"/>
        <v>8.9050000000000011</v>
      </c>
      <c r="W242" s="70">
        <f t="shared" si="587"/>
        <v>31</v>
      </c>
      <c r="X242" s="44">
        <f t="shared" si="618"/>
        <v>31.2</v>
      </c>
      <c r="Y242" s="11">
        <f t="shared" si="512"/>
        <v>2790</v>
      </c>
      <c r="Z242" s="6">
        <f t="shared" si="513"/>
        <v>2.4811903425042106</v>
      </c>
      <c r="AA242" s="26">
        <f t="shared" si="514"/>
        <v>17</v>
      </c>
      <c r="AB242" s="11" t="e">
        <f>ROUND(AA242*#REF!,-1)</f>
        <v>#REF!</v>
      </c>
      <c r="AC242" s="7">
        <f t="shared" si="515"/>
        <v>0.90903986524424452</v>
      </c>
      <c r="AD242" s="27">
        <f t="shared" si="516"/>
        <v>12.8</v>
      </c>
      <c r="AE242" s="11" t="e">
        <f>ROUND(AD242*#REF!,-1)</f>
        <v>#REF!</v>
      </c>
      <c r="AF242" s="19">
        <f t="shared" si="517"/>
        <v>0.43739472206625479</v>
      </c>
      <c r="AG242" s="57"/>
      <c r="AH242" s="82">
        <f t="shared" si="619"/>
        <v>15</v>
      </c>
      <c r="AI242" s="83" t="s">
        <v>54</v>
      </c>
      <c r="AJ242" s="83" t="s">
        <v>54</v>
      </c>
      <c r="AK242" s="83" t="s">
        <v>54</v>
      </c>
      <c r="AL242" s="83" t="s">
        <v>54</v>
      </c>
      <c r="AM242" s="83" t="s">
        <v>54</v>
      </c>
      <c r="AN242" s="83" t="s">
        <v>54</v>
      </c>
      <c r="AO242" s="83" t="s">
        <v>54</v>
      </c>
      <c r="AP242" s="89">
        <f t="shared" si="518"/>
        <v>15</v>
      </c>
      <c r="AQ242" s="86">
        <f t="shared" si="519"/>
        <v>96.600000000000009</v>
      </c>
      <c r="AR242" s="64">
        <v>5</v>
      </c>
      <c r="AS242" s="65" t="s">
        <v>54</v>
      </c>
      <c r="AT242" s="65" t="s">
        <v>54</v>
      </c>
      <c r="AU242" s="65" t="s">
        <v>54</v>
      </c>
      <c r="AV242" s="65" t="s">
        <v>54</v>
      </c>
      <c r="AW242" s="65" t="s">
        <v>54</v>
      </c>
      <c r="AX242" s="65" t="s">
        <v>54</v>
      </c>
      <c r="AY242" s="65" t="s">
        <v>54</v>
      </c>
      <c r="AZ242" s="61">
        <f t="shared" si="520"/>
        <v>5</v>
      </c>
      <c r="BA242" s="9">
        <f t="shared" si="521"/>
        <v>60.5625</v>
      </c>
      <c r="BB242" s="9">
        <f t="shared" si="522"/>
        <v>32.200000000000003</v>
      </c>
      <c r="BC242" s="68">
        <v>5</v>
      </c>
      <c r="BD242" s="69" t="s">
        <v>54</v>
      </c>
      <c r="BE242" s="69" t="s">
        <v>54</v>
      </c>
      <c r="BF242" s="69" t="s">
        <v>54</v>
      </c>
      <c r="BG242" s="69" t="s">
        <v>54</v>
      </c>
      <c r="BH242" s="69" t="s">
        <v>54</v>
      </c>
      <c r="BI242" s="69" t="s">
        <v>54</v>
      </c>
      <c r="BJ242" s="69" t="s">
        <v>54</v>
      </c>
      <c r="BK242" s="61">
        <f t="shared" si="523"/>
        <v>5</v>
      </c>
      <c r="BL242" s="9">
        <f t="shared" si="524"/>
        <v>65.518500000000003</v>
      </c>
      <c r="BM242" s="9">
        <f t="shared" si="525"/>
        <v>32.200000000000003</v>
      </c>
      <c r="BN242" s="78">
        <v>5</v>
      </c>
      <c r="BO242" s="79" t="s">
        <v>54</v>
      </c>
      <c r="BP242" s="79" t="s">
        <v>54</v>
      </c>
      <c r="BQ242" s="79" t="s">
        <v>54</v>
      </c>
      <c r="BR242" s="79" t="s">
        <v>54</v>
      </c>
      <c r="BS242" s="79" t="s">
        <v>54</v>
      </c>
      <c r="BT242" s="79" t="s">
        <v>54</v>
      </c>
      <c r="BU242" s="79" t="s">
        <v>54</v>
      </c>
      <c r="BV242" s="61">
        <f t="shared" si="526"/>
        <v>5</v>
      </c>
      <c r="BW242" s="9">
        <f t="shared" si="527"/>
        <v>96.1</v>
      </c>
      <c r="BX242" s="9">
        <f t="shared" si="528"/>
        <v>32.200000000000003</v>
      </c>
      <c r="BY242" s="8">
        <v>0</v>
      </c>
      <c r="BZ242" s="9">
        <f t="shared" si="588"/>
        <v>0</v>
      </c>
      <c r="CA242" s="9">
        <f t="shared" si="589"/>
        <v>0</v>
      </c>
      <c r="CB242" s="8">
        <v>0</v>
      </c>
      <c r="CC242" s="9">
        <f t="shared" si="590"/>
        <v>0</v>
      </c>
      <c r="CD242" s="9">
        <f t="shared" si="591"/>
        <v>0</v>
      </c>
      <c r="CE242" s="10">
        <v>1</v>
      </c>
    </row>
    <row r="243" spans="1:83" s="10" customFormat="1" ht="58.5" customHeight="1">
      <c r="A243" s="10" t="s">
        <v>21</v>
      </c>
      <c r="B243" s="40"/>
      <c r="C243" s="123" t="s">
        <v>465</v>
      </c>
      <c r="D243" s="20" t="s">
        <v>14</v>
      </c>
      <c r="E243" s="20" t="s">
        <v>1690</v>
      </c>
      <c r="F243" s="20" t="s">
        <v>1691</v>
      </c>
      <c r="G243" s="96">
        <f t="shared" si="620"/>
        <v>6.44</v>
      </c>
      <c r="H243" s="110">
        <f>SUMIF(цены!A:A,C243,цены!B:B)</f>
        <v>9.9</v>
      </c>
      <c r="I243" s="113">
        <f>SUMIF(наличие!H:H,C243,наличие!D:D)</f>
        <v>3</v>
      </c>
      <c r="J243" s="35">
        <v>17</v>
      </c>
      <c r="K243" s="32" t="s">
        <v>54</v>
      </c>
      <c r="L243" s="32" t="s">
        <v>54</v>
      </c>
      <c r="M243" s="32" t="s">
        <v>54</v>
      </c>
      <c r="N243" s="32" t="s">
        <v>54</v>
      </c>
      <c r="O243" s="32" t="s">
        <v>54</v>
      </c>
      <c r="P243" s="32" t="s">
        <v>54</v>
      </c>
      <c r="Q243" s="32" t="s">
        <v>54</v>
      </c>
      <c r="R243" s="36">
        <f t="shared" si="617"/>
        <v>17</v>
      </c>
      <c r="S243" s="92">
        <f t="shared" si="509"/>
        <v>109.48</v>
      </c>
      <c r="T243" s="42">
        <f t="shared" si="581"/>
        <v>2.4649999999999999</v>
      </c>
      <c r="U243" s="24">
        <f t="shared" si="510"/>
        <v>41.905000000000001</v>
      </c>
      <c r="V243" s="25">
        <f t="shared" si="511"/>
        <v>8.9050000000000011</v>
      </c>
      <c r="W243" s="70">
        <f t="shared" si="587"/>
        <v>31</v>
      </c>
      <c r="X243" s="44">
        <f t="shared" si="618"/>
        <v>31.2</v>
      </c>
      <c r="Y243" s="11">
        <f t="shared" si="512"/>
        <v>2790</v>
      </c>
      <c r="Z243" s="6">
        <f t="shared" si="513"/>
        <v>2.4811903425042106</v>
      </c>
      <c r="AA243" s="26">
        <f t="shared" si="514"/>
        <v>17</v>
      </c>
      <c r="AB243" s="11" t="e">
        <f>ROUND(AA243*#REF!,-1)</f>
        <v>#REF!</v>
      </c>
      <c r="AC243" s="7">
        <f t="shared" si="515"/>
        <v>0.90903986524424452</v>
      </c>
      <c r="AD243" s="27">
        <f t="shared" si="516"/>
        <v>12.8</v>
      </c>
      <c r="AE243" s="11" t="e">
        <f>ROUND(AD243*#REF!,-1)</f>
        <v>#REF!</v>
      </c>
      <c r="AF243" s="19">
        <f t="shared" si="517"/>
        <v>0.43739472206625479</v>
      </c>
      <c r="AG243" s="57"/>
      <c r="AH243" s="82">
        <f t="shared" si="619"/>
        <v>10</v>
      </c>
      <c r="AI243" s="83" t="s">
        <v>54</v>
      </c>
      <c r="AJ243" s="83" t="s">
        <v>54</v>
      </c>
      <c r="AK243" s="83" t="s">
        <v>54</v>
      </c>
      <c r="AL243" s="83" t="s">
        <v>54</v>
      </c>
      <c r="AM243" s="83" t="s">
        <v>54</v>
      </c>
      <c r="AN243" s="83" t="s">
        <v>54</v>
      </c>
      <c r="AO243" s="83" t="s">
        <v>54</v>
      </c>
      <c r="AP243" s="89">
        <f t="shared" si="518"/>
        <v>10</v>
      </c>
      <c r="AQ243" s="86">
        <f t="shared" si="519"/>
        <v>64.400000000000006</v>
      </c>
      <c r="AR243" s="64">
        <v>5</v>
      </c>
      <c r="AS243" s="65" t="s">
        <v>54</v>
      </c>
      <c r="AT243" s="65" t="s">
        <v>54</v>
      </c>
      <c r="AU243" s="65" t="s">
        <v>54</v>
      </c>
      <c r="AV243" s="65" t="s">
        <v>54</v>
      </c>
      <c r="AW243" s="65" t="s">
        <v>54</v>
      </c>
      <c r="AX243" s="65" t="s">
        <v>54</v>
      </c>
      <c r="AY243" s="65" t="s">
        <v>54</v>
      </c>
      <c r="AZ243" s="61">
        <f t="shared" si="520"/>
        <v>5</v>
      </c>
      <c r="BA243" s="9">
        <f t="shared" si="521"/>
        <v>60.5625</v>
      </c>
      <c r="BB243" s="9">
        <f t="shared" si="522"/>
        <v>32.200000000000003</v>
      </c>
      <c r="BC243" s="68">
        <v>5</v>
      </c>
      <c r="BD243" s="69" t="s">
        <v>54</v>
      </c>
      <c r="BE243" s="69" t="s">
        <v>54</v>
      </c>
      <c r="BF243" s="69" t="s">
        <v>54</v>
      </c>
      <c r="BG243" s="69" t="s">
        <v>54</v>
      </c>
      <c r="BH243" s="69" t="s">
        <v>54</v>
      </c>
      <c r="BI243" s="69" t="s">
        <v>54</v>
      </c>
      <c r="BJ243" s="69" t="s">
        <v>54</v>
      </c>
      <c r="BK243" s="61">
        <f t="shared" si="523"/>
        <v>5</v>
      </c>
      <c r="BL243" s="9">
        <f t="shared" si="524"/>
        <v>65.518500000000003</v>
      </c>
      <c r="BM243" s="9">
        <f t="shared" si="525"/>
        <v>32.200000000000003</v>
      </c>
      <c r="BN243" s="78">
        <v>0</v>
      </c>
      <c r="BO243" s="79" t="s">
        <v>54</v>
      </c>
      <c r="BP243" s="79" t="s">
        <v>54</v>
      </c>
      <c r="BQ243" s="79" t="s">
        <v>54</v>
      </c>
      <c r="BR243" s="79" t="s">
        <v>54</v>
      </c>
      <c r="BS243" s="79" t="s">
        <v>54</v>
      </c>
      <c r="BT243" s="79" t="s">
        <v>54</v>
      </c>
      <c r="BU243" s="79" t="s">
        <v>54</v>
      </c>
      <c r="BV243" s="61">
        <f t="shared" si="526"/>
        <v>0</v>
      </c>
      <c r="BW243" s="9">
        <f t="shared" si="527"/>
        <v>0</v>
      </c>
      <c r="BX243" s="9">
        <f t="shared" si="528"/>
        <v>0</v>
      </c>
      <c r="BY243" s="8">
        <v>0</v>
      </c>
      <c r="BZ243" s="9">
        <f t="shared" si="588"/>
        <v>0</v>
      </c>
      <c r="CA243" s="9">
        <f t="shared" si="589"/>
        <v>0</v>
      </c>
      <c r="CB243" s="8">
        <v>0</v>
      </c>
      <c r="CC243" s="9">
        <f t="shared" si="590"/>
        <v>0</v>
      </c>
      <c r="CD243" s="9">
        <f t="shared" si="591"/>
        <v>0</v>
      </c>
      <c r="CE243" s="10">
        <v>1</v>
      </c>
    </row>
    <row r="244" spans="1:83" s="10" customFormat="1" ht="58.5" customHeight="1">
      <c r="A244" s="10" t="s">
        <v>21</v>
      </c>
      <c r="B244" s="40"/>
      <c r="C244" s="123" t="s">
        <v>449</v>
      </c>
      <c r="D244" s="20" t="s">
        <v>2197</v>
      </c>
      <c r="E244" s="20" t="s">
        <v>1690</v>
      </c>
      <c r="F244" s="20" t="s">
        <v>1691</v>
      </c>
      <c r="G244" s="96">
        <f t="shared" si="620"/>
        <v>5.79</v>
      </c>
      <c r="H244" s="110">
        <f>SUMIF(цены!A:A,C244,цены!B:B)</f>
        <v>8.9</v>
      </c>
      <c r="I244" s="113">
        <f>SUMIF(наличие!H:H,C244,наличие!D:D)</f>
        <v>1</v>
      </c>
      <c r="J244" s="35">
        <v>19</v>
      </c>
      <c r="K244" s="32" t="s">
        <v>54</v>
      </c>
      <c r="L244" s="32" t="s">
        <v>54</v>
      </c>
      <c r="M244" s="32" t="s">
        <v>54</v>
      </c>
      <c r="N244" s="32" t="s">
        <v>54</v>
      </c>
      <c r="O244" s="32" t="s">
        <v>54</v>
      </c>
      <c r="P244" s="32" t="s">
        <v>54</v>
      </c>
      <c r="Q244" s="32" t="s">
        <v>54</v>
      </c>
      <c r="R244" s="36">
        <f t="shared" si="617"/>
        <v>19</v>
      </c>
      <c r="S244" s="92">
        <f t="shared" si="509"/>
        <v>110.01</v>
      </c>
      <c r="T244" s="42">
        <f t="shared" si="581"/>
        <v>2.37</v>
      </c>
      <c r="U244" s="24">
        <f t="shared" si="510"/>
        <v>45.03</v>
      </c>
      <c r="V244" s="25">
        <f t="shared" si="511"/>
        <v>8.16</v>
      </c>
      <c r="W244" s="70">
        <f t="shared" si="587"/>
        <v>29</v>
      </c>
      <c r="X244" s="44">
        <f t="shared" si="618"/>
        <v>28.6</v>
      </c>
      <c r="Y244" s="11">
        <f t="shared" si="512"/>
        <v>2610</v>
      </c>
      <c r="Z244" s="6">
        <f t="shared" si="513"/>
        <v>2.5539215686274508</v>
      </c>
      <c r="AA244" s="26">
        <f t="shared" si="514"/>
        <v>15.9</v>
      </c>
      <c r="AB244" s="11" t="e">
        <f>ROUND(AA244*#REF!,-1)</f>
        <v>#REF!</v>
      </c>
      <c r="AC244" s="7">
        <f t="shared" si="515"/>
        <v>0.94852941176470584</v>
      </c>
      <c r="AD244" s="27">
        <f t="shared" si="516"/>
        <v>11.9</v>
      </c>
      <c r="AE244" s="11" t="e">
        <f>ROUND(AD244*#REF!,-1)</f>
        <v>#REF!</v>
      </c>
      <c r="AF244" s="19">
        <f t="shared" si="517"/>
        <v>0.45833333333333337</v>
      </c>
      <c r="AG244" s="57"/>
      <c r="AH244" s="82">
        <f t="shared" si="619"/>
        <v>10</v>
      </c>
      <c r="AI244" s="83" t="s">
        <v>54</v>
      </c>
      <c r="AJ244" s="83" t="s">
        <v>54</v>
      </c>
      <c r="AK244" s="83" t="s">
        <v>54</v>
      </c>
      <c r="AL244" s="83" t="s">
        <v>54</v>
      </c>
      <c r="AM244" s="83" t="s">
        <v>54</v>
      </c>
      <c r="AN244" s="83" t="s">
        <v>54</v>
      </c>
      <c r="AO244" s="83" t="s">
        <v>54</v>
      </c>
      <c r="AP244" s="89">
        <f t="shared" si="518"/>
        <v>10</v>
      </c>
      <c r="AQ244" s="86">
        <f t="shared" si="519"/>
        <v>57.9</v>
      </c>
      <c r="AR244" s="64">
        <v>0</v>
      </c>
      <c r="AS244" s="65" t="s">
        <v>54</v>
      </c>
      <c r="AT244" s="65" t="s">
        <v>54</v>
      </c>
      <c r="AU244" s="65" t="s">
        <v>54</v>
      </c>
      <c r="AV244" s="65" t="s">
        <v>54</v>
      </c>
      <c r="AW244" s="65" t="s">
        <v>54</v>
      </c>
      <c r="AX244" s="65" t="s">
        <v>54</v>
      </c>
      <c r="AY244" s="65" t="s">
        <v>54</v>
      </c>
      <c r="AZ244" s="61">
        <f t="shared" si="520"/>
        <v>0</v>
      </c>
      <c r="BA244" s="9">
        <f t="shared" si="521"/>
        <v>0</v>
      </c>
      <c r="BB244" s="9">
        <f t="shared" si="522"/>
        <v>0</v>
      </c>
      <c r="BC244" s="68">
        <v>5</v>
      </c>
      <c r="BD244" s="69" t="s">
        <v>54</v>
      </c>
      <c r="BE244" s="69" t="s">
        <v>54</v>
      </c>
      <c r="BF244" s="69" t="s">
        <v>54</v>
      </c>
      <c r="BG244" s="69" t="s">
        <v>54</v>
      </c>
      <c r="BH244" s="69" t="s">
        <v>54</v>
      </c>
      <c r="BI244" s="69" t="s">
        <v>54</v>
      </c>
      <c r="BJ244" s="69" t="s">
        <v>54</v>
      </c>
      <c r="BK244" s="61">
        <f t="shared" si="523"/>
        <v>5</v>
      </c>
      <c r="BL244" s="9">
        <f t="shared" si="524"/>
        <v>61.291500000000006</v>
      </c>
      <c r="BM244" s="9">
        <f t="shared" si="525"/>
        <v>28.95</v>
      </c>
      <c r="BN244" s="78">
        <v>5</v>
      </c>
      <c r="BO244" s="79" t="s">
        <v>54</v>
      </c>
      <c r="BP244" s="79" t="s">
        <v>54</v>
      </c>
      <c r="BQ244" s="79" t="s">
        <v>54</v>
      </c>
      <c r="BR244" s="79" t="s">
        <v>54</v>
      </c>
      <c r="BS244" s="79" t="s">
        <v>54</v>
      </c>
      <c r="BT244" s="79" t="s">
        <v>54</v>
      </c>
      <c r="BU244" s="79" t="s">
        <v>54</v>
      </c>
      <c r="BV244" s="61">
        <f t="shared" si="526"/>
        <v>5</v>
      </c>
      <c r="BW244" s="9">
        <f t="shared" si="527"/>
        <v>89.9</v>
      </c>
      <c r="BX244" s="9">
        <f t="shared" si="528"/>
        <v>28.95</v>
      </c>
      <c r="BY244" s="8">
        <v>0</v>
      </c>
      <c r="BZ244" s="9">
        <f t="shared" si="588"/>
        <v>0</v>
      </c>
      <c r="CA244" s="9">
        <f t="shared" si="589"/>
        <v>0</v>
      </c>
      <c r="CB244" s="8">
        <v>0</v>
      </c>
      <c r="CC244" s="9">
        <f t="shared" si="590"/>
        <v>0</v>
      </c>
      <c r="CD244" s="9">
        <f t="shared" si="591"/>
        <v>0</v>
      </c>
      <c r="CE244" s="10">
        <v>1</v>
      </c>
    </row>
    <row r="245" spans="1:83" s="10" customFormat="1" ht="58.5" customHeight="1">
      <c r="A245" s="10" t="s">
        <v>21</v>
      </c>
      <c r="B245" s="40"/>
      <c r="C245" s="123" t="s">
        <v>449</v>
      </c>
      <c r="D245" s="20" t="s">
        <v>2205</v>
      </c>
      <c r="E245" s="20" t="s">
        <v>1690</v>
      </c>
      <c r="F245" s="20" t="s">
        <v>1691</v>
      </c>
      <c r="G245" s="96">
        <f t="shared" si="620"/>
        <v>5.79</v>
      </c>
      <c r="H245" s="110">
        <f>SUMIF(цены!A:A,C245,цены!B:B)</f>
        <v>8.9</v>
      </c>
      <c r="I245" s="113">
        <f>SUMIF(наличие!H:H,C245,наличие!D:D)</f>
        <v>1</v>
      </c>
      <c r="J245" s="35">
        <v>38</v>
      </c>
      <c r="K245" s="32" t="s">
        <v>54</v>
      </c>
      <c r="L245" s="32" t="s">
        <v>54</v>
      </c>
      <c r="M245" s="32" t="s">
        <v>54</v>
      </c>
      <c r="N245" s="32" t="s">
        <v>54</v>
      </c>
      <c r="O245" s="32" t="s">
        <v>54</v>
      </c>
      <c r="P245" s="32" t="s">
        <v>54</v>
      </c>
      <c r="Q245" s="32" t="s">
        <v>54</v>
      </c>
      <c r="R245" s="36">
        <f t="shared" si="617"/>
        <v>38</v>
      </c>
      <c r="S245" s="92">
        <f t="shared" ref="S245:S285" si="621">G245*R245</f>
        <v>220.02</v>
      </c>
      <c r="T245" s="42">
        <f t="shared" si="581"/>
        <v>2.37</v>
      </c>
      <c r="U245" s="24">
        <f t="shared" ref="U245:U285" si="622">R245*T245</f>
        <v>90.06</v>
      </c>
      <c r="V245" s="25">
        <f t="shared" ref="V245:V285" si="623">G245+T245</f>
        <v>8.16</v>
      </c>
      <c r="W245" s="70">
        <f t="shared" si="587"/>
        <v>29</v>
      </c>
      <c r="X245" s="44">
        <f t="shared" si="618"/>
        <v>28.6</v>
      </c>
      <c r="Y245" s="11">
        <f t="shared" ref="Y245:Y285" si="624">ROUND(W245*$Y$2,-1)</f>
        <v>2610</v>
      </c>
      <c r="Z245" s="6">
        <f t="shared" ref="Z245:Z285" si="625">(W245-V245)/V245</f>
        <v>2.5539215686274508</v>
      </c>
      <c r="AA245" s="26">
        <f t="shared" ref="AA245:AA285" si="626">ROUND(W245/1.82,1)</f>
        <v>15.9</v>
      </c>
      <c r="AB245" s="11" t="e">
        <f>ROUND(AA245*#REF!,-1)</f>
        <v>#REF!</v>
      </c>
      <c r="AC245" s="7">
        <f t="shared" ref="AC245:AC285" si="627">(AA245-V245)/V245</f>
        <v>0.94852941176470584</v>
      </c>
      <c r="AD245" s="27">
        <f t="shared" ref="AD245:AD285" si="628">ROUND(AA245*0.75,1)</f>
        <v>11.9</v>
      </c>
      <c r="AE245" s="11" t="e">
        <f>ROUND(AD245*#REF!,-1)</f>
        <v>#REF!</v>
      </c>
      <c r="AF245" s="19">
        <f t="shared" ref="AF245:AF285" si="629">(AD245-V245)/V245</f>
        <v>0.45833333333333337</v>
      </c>
      <c r="AG245" s="57"/>
      <c r="AH245" s="82">
        <f t="shared" si="619"/>
        <v>15</v>
      </c>
      <c r="AI245" s="83" t="s">
        <v>54</v>
      </c>
      <c r="AJ245" s="83" t="s">
        <v>54</v>
      </c>
      <c r="AK245" s="83" t="s">
        <v>54</v>
      </c>
      <c r="AL245" s="83" t="s">
        <v>54</v>
      </c>
      <c r="AM245" s="83" t="s">
        <v>54</v>
      </c>
      <c r="AN245" s="83" t="s">
        <v>54</v>
      </c>
      <c r="AO245" s="83" t="s">
        <v>54</v>
      </c>
      <c r="AP245" s="89">
        <f t="shared" ref="AP245:AP285" si="630">SUM(AH245:AO245)</f>
        <v>15</v>
      </c>
      <c r="AQ245" s="86">
        <f t="shared" ref="AQ245:AQ285" si="631">AP245*G245</f>
        <v>86.85</v>
      </c>
      <c r="AR245" s="64">
        <v>10</v>
      </c>
      <c r="AS245" s="65" t="s">
        <v>54</v>
      </c>
      <c r="AT245" s="65" t="s">
        <v>54</v>
      </c>
      <c r="AU245" s="65" t="s">
        <v>54</v>
      </c>
      <c r="AV245" s="65" t="s">
        <v>54</v>
      </c>
      <c r="AW245" s="65" t="s">
        <v>54</v>
      </c>
      <c r="AX245" s="65" t="s">
        <v>54</v>
      </c>
      <c r="AY245" s="65" t="s">
        <v>54</v>
      </c>
      <c r="AZ245" s="61">
        <f t="shared" ref="AZ245:AZ285" si="632">SUM(AR245:AY245)</f>
        <v>10</v>
      </c>
      <c r="BA245" s="9">
        <f t="shared" ref="BA245:BA285" si="633">AZ245*AA245*0.75*0.95</f>
        <v>113.28749999999999</v>
      </c>
      <c r="BB245" s="9">
        <f t="shared" ref="BB245:BB285" si="634">AZ245*G245</f>
        <v>57.9</v>
      </c>
      <c r="BC245" s="68">
        <v>7</v>
      </c>
      <c r="BD245" s="69" t="s">
        <v>54</v>
      </c>
      <c r="BE245" s="69" t="s">
        <v>54</v>
      </c>
      <c r="BF245" s="69" t="s">
        <v>54</v>
      </c>
      <c r="BG245" s="69" t="s">
        <v>54</v>
      </c>
      <c r="BH245" s="69" t="s">
        <v>54</v>
      </c>
      <c r="BI245" s="69" t="s">
        <v>54</v>
      </c>
      <c r="BJ245" s="69" t="s">
        <v>54</v>
      </c>
      <c r="BK245" s="61">
        <f t="shared" ref="BK245:BK285" si="635">SUM(BC245:BJ245)</f>
        <v>7</v>
      </c>
      <c r="BL245" s="9">
        <f t="shared" ref="BL245:BL285" si="636">BK245*W245*0.4227</f>
        <v>85.80810000000001</v>
      </c>
      <c r="BM245" s="9">
        <f t="shared" ref="BM245:BM285" si="637">BK245*G245</f>
        <v>40.53</v>
      </c>
      <c r="BN245" s="78">
        <v>7</v>
      </c>
      <c r="BO245" s="79" t="s">
        <v>54</v>
      </c>
      <c r="BP245" s="79" t="s">
        <v>54</v>
      </c>
      <c r="BQ245" s="79" t="s">
        <v>54</v>
      </c>
      <c r="BR245" s="79" t="s">
        <v>54</v>
      </c>
      <c r="BS245" s="79" t="s">
        <v>54</v>
      </c>
      <c r="BT245" s="79" t="s">
        <v>54</v>
      </c>
      <c r="BU245" s="79" t="s">
        <v>54</v>
      </c>
      <c r="BV245" s="61">
        <f t="shared" ref="BV245:BV285" si="638">SUM(BN245:BU245)</f>
        <v>7</v>
      </c>
      <c r="BW245" s="9">
        <f t="shared" ref="BW245:BW285" si="639">BV245*W245*0.62</f>
        <v>125.86</v>
      </c>
      <c r="BX245" s="9">
        <f t="shared" ref="BX245:BX285" si="640">BV245*G245</f>
        <v>40.53</v>
      </c>
      <c r="BY245" s="8">
        <v>0</v>
      </c>
      <c r="BZ245" s="9">
        <f t="shared" si="588"/>
        <v>0</v>
      </c>
      <c r="CA245" s="9">
        <f t="shared" si="589"/>
        <v>0</v>
      </c>
      <c r="CB245" s="8">
        <v>0</v>
      </c>
      <c r="CC245" s="9">
        <f t="shared" si="590"/>
        <v>0</v>
      </c>
      <c r="CD245" s="9">
        <f t="shared" si="591"/>
        <v>0</v>
      </c>
      <c r="CE245" s="10">
        <v>1</v>
      </c>
    </row>
    <row r="246" spans="1:83" s="10" customFormat="1" ht="58.5" customHeight="1">
      <c r="A246" s="10" t="s">
        <v>21</v>
      </c>
      <c r="B246" s="40"/>
      <c r="C246" s="123" t="s">
        <v>449</v>
      </c>
      <c r="D246" s="20" t="s">
        <v>2240</v>
      </c>
      <c r="E246" s="20" t="s">
        <v>1690</v>
      </c>
      <c r="F246" s="20" t="s">
        <v>1691</v>
      </c>
      <c r="G246" s="96">
        <f t="shared" si="620"/>
        <v>5.79</v>
      </c>
      <c r="H246" s="110">
        <f>SUMIF(цены!A:A,C246,цены!B:B)</f>
        <v>8.9</v>
      </c>
      <c r="I246" s="113">
        <f>SUMIF(наличие!H:H,C246,наличие!D:D)</f>
        <v>1</v>
      </c>
      <c r="J246" s="35">
        <v>19</v>
      </c>
      <c r="K246" s="32" t="s">
        <v>54</v>
      </c>
      <c r="L246" s="32" t="s">
        <v>54</v>
      </c>
      <c r="M246" s="32" t="s">
        <v>54</v>
      </c>
      <c r="N246" s="32" t="s">
        <v>54</v>
      </c>
      <c r="O246" s="32" t="s">
        <v>54</v>
      </c>
      <c r="P246" s="32" t="s">
        <v>54</v>
      </c>
      <c r="Q246" s="32" t="s">
        <v>54</v>
      </c>
      <c r="R246" s="36">
        <f t="shared" si="617"/>
        <v>19</v>
      </c>
      <c r="S246" s="92">
        <f t="shared" si="621"/>
        <v>110.01</v>
      </c>
      <c r="T246" s="42">
        <f t="shared" si="581"/>
        <v>2.37</v>
      </c>
      <c r="U246" s="24">
        <f t="shared" si="622"/>
        <v>45.03</v>
      </c>
      <c r="V246" s="25">
        <f t="shared" si="623"/>
        <v>8.16</v>
      </c>
      <c r="W246" s="70">
        <f t="shared" si="587"/>
        <v>29</v>
      </c>
      <c r="X246" s="44">
        <f t="shared" si="618"/>
        <v>28.6</v>
      </c>
      <c r="Y246" s="11">
        <f t="shared" si="624"/>
        <v>2610</v>
      </c>
      <c r="Z246" s="6">
        <f t="shared" si="625"/>
        <v>2.5539215686274508</v>
      </c>
      <c r="AA246" s="26">
        <f t="shared" si="626"/>
        <v>15.9</v>
      </c>
      <c r="AB246" s="11" t="e">
        <f>ROUND(AA246*#REF!,-1)</f>
        <v>#REF!</v>
      </c>
      <c r="AC246" s="7">
        <f t="shared" si="627"/>
        <v>0.94852941176470584</v>
      </c>
      <c r="AD246" s="27">
        <f t="shared" si="628"/>
        <v>11.9</v>
      </c>
      <c r="AE246" s="11" t="e">
        <f>ROUND(AD246*#REF!,-1)</f>
        <v>#REF!</v>
      </c>
      <c r="AF246" s="19">
        <f t="shared" si="629"/>
        <v>0.45833333333333337</v>
      </c>
      <c r="AG246" s="57"/>
      <c r="AH246" s="82">
        <f t="shared" si="619"/>
        <v>10</v>
      </c>
      <c r="AI246" s="83" t="s">
        <v>54</v>
      </c>
      <c r="AJ246" s="83" t="s">
        <v>54</v>
      </c>
      <c r="AK246" s="83" t="s">
        <v>54</v>
      </c>
      <c r="AL246" s="83" t="s">
        <v>54</v>
      </c>
      <c r="AM246" s="83" t="s">
        <v>54</v>
      </c>
      <c r="AN246" s="83" t="s">
        <v>54</v>
      </c>
      <c r="AO246" s="83" t="s">
        <v>54</v>
      </c>
      <c r="AP246" s="89">
        <f t="shared" si="630"/>
        <v>10</v>
      </c>
      <c r="AQ246" s="86">
        <f t="shared" si="631"/>
        <v>57.9</v>
      </c>
      <c r="AR246" s="64">
        <v>0</v>
      </c>
      <c r="AS246" s="65" t="s">
        <v>54</v>
      </c>
      <c r="AT246" s="65" t="s">
        <v>54</v>
      </c>
      <c r="AU246" s="65" t="s">
        <v>54</v>
      </c>
      <c r="AV246" s="65" t="s">
        <v>54</v>
      </c>
      <c r="AW246" s="65" t="s">
        <v>54</v>
      </c>
      <c r="AX246" s="65" t="s">
        <v>54</v>
      </c>
      <c r="AY246" s="65" t="s">
        <v>54</v>
      </c>
      <c r="AZ246" s="61">
        <f t="shared" si="632"/>
        <v>0</v>
      </c>
      <c r="BA246" s="9">
        <f t="shared" si="633"/>
        <v>0</v>
      </c>
      <c r="BB246" s="9">
        <f t="shared" si="634"/>
        <v>0</v>
      </c>
      <c r="BC246" s="68">
        <v>5</v>
      </c>
      <c r="BD246" s="69" t="s">
        <v>54</v>
      </c>
      <c r="BE246" s="69" t="s">
        <v>54</v>
      </c>
      <c r="BF246" s="69" t="s">
        <v>54</v>
      </c>
      <c r="BG246" s="69" t="s">
        <v>54</v>
      </c>
      <c r="BH246" s="69" t="s">
        <v>54</v>
      </c>
      <c r="BI246" s="69" t="s">
        <v>54</v>
      </c>
      <c r="BJ246" s="69" t="s">
        <v>54</v>
      </c>
      <c r="BK246" s="61">
        <f t="shared" si="635"/>
        <v>5</v>
      </c>
      <c r="BL246" s="9">
        <f t="shared" si="636"/>
        <v>61.291500000000006</v>
      </c>
      <c r="BM246" s="9">
        <f t="shared" si="637"/>
        <v>28.95</v>
      </c>
      <c r="BN246" s="78">
        <v>5</v>
      </c>
      <c r="BO246" s="79" t="s">
        <v>54</v>
      </c>
      <c r="BP246" s="79" t="s">
        <v>54</v>
      </c>
      <c r="BQ246" s="79" t="s">
        <v>54</v>
      </c>
      <c r="BR246" s="79" t="s">
        <v>54</v>
      </c>
      <c r="BS246" s="79" t="s">
        <v>54</v>
      </c>
      <c r="BT246" s="79" t="s">
        <v>54</v>
      </c>
      <c r="BU246" s="79" t="s">
        <v>54</v>
      </c>
      <c r="BV246" s="61">
        <f t="shared" si="638"/>
        <v>5</v>
      </c>
      <c r="BW246" s="9">
        <f t="shared" si="639"/>
        <v>89.9</v>
      </c>
      <c r="BX246" s="9">
        <f t="shared" si="640"/>
        <v>28.95</v>
      </c>
      <c r="BY246" s="8">
        <v>0</v>
      </c>
      <c r="BZ246" s="9">
        <f t="shared" si="588"/>
        <v>0</v>
      </c>
      <c r="CA246" s="9">
        <f t="shared" si="589"/>
        <v>0</v>
      </c>
      <c r="CB246" s="8">
        <v>0</v>
      </c>
      <c r="CC246" s="9">
        <f t="shared" si="590"/>
        <v>0</v>
      </c>
      <c r="CD246" s="9">
        <f t="shared" si="591"/>
        <v>0</v>
      </c>
      <c r="CE246" s="10">
        <v>1</v>
      </c>
    </row>
    <row r="247" spans="1:83" s="10" customFormat="1" ht="58.5" customHeight="1">
      <c r="A247" s="10" t="s">
        <v>21</v>
      </c>
      <c r="B247" s="40"/>
      <c r="C247" s="123" t="s">
        <v>449</v>
      </c>
      <c r="D247" s="20" t="s">
        <v>2193</v>
      </c>
      <c r="E247" s="20" t="s">
        <v>1690</v>
      </c>
      <c r="F247" s="20" t="s">
        <v>1691</v>
      </c>
      <c r="G247" s="96">
        <f t="shared" si="620"/>
        <v>5.79</v>
      </c>
      <c r="H247" s="110">
        <f>SUMIF(цены!A:A,C247,цены!B:B)</f>
        <v>8.9</v>
      </c>
      <c r="I247" s="113">
        <f>SUMIF(наличие!H:H,C247,наличие!D:D)</f>
        <v>1</v>
      </c>
      <c r="J247" s="35">
        <v>69</v>
      </c>
      <c r="K247" s="32" t="s">
        <v>54</v>
      </c>
      <c r="L247" s="32" t="s">
        <v>54</v>
      </c>
      <c r="M247" s="32" t="s">
        <v>54</v>
      </c>
      <c r="N247" s="32" t="s">
        <v>54</v>
      </c>
      <c r="O247" s="32" t="s">
        <v>54</v>
      </c>
      <c r="P247" s="32" t="s">
        <v>54</v>
      </c>
      <c r="Q247" s="32" t="s">
        <v>54</v>
      </c>
      <c r="R247" s="36">
        <f t="shared" si="617"/>
        <v>69</v>
      </c>
      <c r="S247" s="92">
        <f t="shared" si="621"/>
        <v>399.51</v>
      </c>
      <c r="T247" s="42">
        <f t="shared" si="581"/>
        <v>2.37</v>
      </c>
      <c r="U247" s="24">
        <f t="shared" si="622"/>
        <v>163.53</v>
      </c>
      <c r="V247" s="25">
        <f t="shared" si="623"/>
        <v>8.16</v>
      </c>
      <c r="W247" s="70">
        <f t="shared" si="587"/>
        <v>29</v>
      </c>
      <c r="X247" s="44">
        <f t="shared" si="618"/>
        <v>28.6</v>
      </c>
      <c r="Y247" s="11">
        <f t="shared" si="624"/>
        <v>2610</v>
      </c>
      <c r="Z247" s="6">
        <f t="shared" si="625"/>
        <v>2.5539215686274508</v>
      </c>
      <c r="AA247" s="26">
        <f t="shared" si="626"/>
        <v>15.9</v>
      </c>
      <c r="AB247" s="11" t="e">
        <f>ROUND(AA247*#REF!,-1)</f>
        <v>#REF!</v>
      </c>
      <c r="AC247" s="7">
        <f t="shared" si="627"/>
        <v>0.94852941176470584</v>
      </c>
      <c r="AD247" s="27">
        <f t="shared" si="628"/>
        <v>11.9</v>
      </c>
      <c r="AE247" s="11" t="e">
        <f>ROUND(AD247*#REF!,-1)</f>
        <v>#REF!</v>
      </c>
      <c r="AF247" s="19">
        <f t="shared" si="629"/>
        <v>0.45833333333333337</v>
      </c>
      <c r="AG247" s="57"/>
      <c r="AH247" s="82">
        <f t="shared" si="619"/>
        <v>30</v>
      </c>
      <c r="AI247" s="83" t="s">
        <v>54</v>
      </c>
      <c r="AJ247" s="83" t="s">
        <v>54</v>
      </c>
      <c r="AK247" s="83" t="s">
        <v>54</v>
      </c>
      <c r="AL247" s="83" t="s">
        <v>54</v>
      </c>
      <c r="AM247" s="83" t="s">
        <v>54</v>
      </c>
      <c r="AN247" s="83" t="s">
        <v>54</v>
      </c>
      <c r="AO247" s="83" t="s">
        <v>54</v>
      </c>
      <c r="AP247" s="89">
        <f t="shared" si="630"/>
        <v>30</v>
      </c>
      <c r="AQ247" s="86">
        <f t="shared" si="631"/>
        <v>173.7</v>
      </c>
      <c r="AR247" s="64">
        <v>20</v>
      </c>
      <c r="AS247" s="65" t="s">
        <v>54</v>
      </c>
      <c r="AT247" s="65" t="s">
        <v>54</v>
      </c>
      <c r="AU247" s="65" t="s">
        <v>54</v>
      </c>
      <c r="AV247" s="65" t="s">
        <v>54</v>
      </c>
      <c r="AW247" s="65" t="s">
        <v>54</v>
      </c>
      <c r="AX247" s="65" t="s">
        <v>54</v>
      </c>
      <c r="AY247" s="65" t="s">
        <v>54</v>
      </c>
      <c r="AZ247" s="61">
        <f t="shared" si="632"/>
        <v>20</v>
      </c>
      <c r="BA247" s="9">
        <f t="shared" si="633"/>
        <v>226.57499999999999</v>
      </c>
      <c r="BB247" s="9">
        <f t="shared" si="634"/>
        <v>115.8</v>
      </c>
      <c r="BC247" s="68">
        <v>10</v>
      </c>
      <c r="BD247" s="69" t="s">
        <v>54</v>
      </c>
      <c r="BE247" s="69" t="s">
        <v>54</v>
      </c>
      <c r="BF247" s="69" t="s">
        <v>54</v>
      </c>
      <c r="BG247" s="69" t="s">
        <v>54</v>
      </c>
      <c r="BH247" s="69" t="s">
        <v>54</v>
      </c>
      <c r="BI247" s="69" t="s">
        <v>54</v>
      </c>
      <c r="BJ247" s="69" t="s">
        <v>54</v>
      </c>
      <c r="BK247" s="61">
        <f t="shared" si="635"/>
        <v>10</v>
      </c>
      <c r="BL247" s="9">
        <f t="shared" si="636"/>
        <v>122.58300000000001</v>
      </c>
      <c r="BM247" s="9">
        <f t="shared" si="637"/>
        <v>57.9</v>
      </c>
      <c r="BN247" s="78">
        <v>10</v>
      </c>
      <c r="BO247" s="79" t="s">
        <v>54</v>
      </c>
      <c r="BP247" s="79" t="s">
        <v>54</v>
      </c>
      <c r="BQ247" s="79" t="s">
        <v>54</v>
      </c>
      <c r="BR247" s="79" t="s">
        <v>54</v>
      </c>
      <c r="BS247" s="79" t="s">
        <v>54</v>
      </c>
      <c r="BT247" s="79" t="s">
        <v>54</v>
      </c>
      <c r="BU247" s="79" t="s">
        <v>54</v>
      </c>
      <c r="BV247" s="61">
        <f t="shared" si="638"/>
        <v>10</v>
      </c>
      <c r="BW247" s="9">
        <f t="shared" si="639"/>
        <v>179.8</v>
      </c>
      <c r="BX247" s="9">
        <f t="shared" si="640"/>
        <v>57.9</v>
      </c>
      <c r="BY247" s="8">
        <v>0</v>
      </c>
      <c r="BZ247" s="9">
        <f t="shared" si="588"/>
        <v>0</v>
      </c>
      <c r="CA247" s="9">
        <f t="shared" si="589"/>
        <v>0</v>
      </c>
      <c r="CB247" s="8">
        <v>0</v>
      </c>
      <c r="CC247" s="9">
        <f t="shared" si="590"/>
        <v>0</v>
      </c>
      <c r="CD247" s="9">
        <f t="shared" si="591"/>
        <v>0</v>
      </c>
      <c r="CE247" s="10">
        <v>1</v>
      </c>
    </row>
    <row r="248" spans="1:83" s="10" customFormat="1" ht="58.5" customHeight="1">
      <c r="A248" s="10" t="s">
        <v>21</v>
      </c>
      <c r="B248" s="40"/>
      <c r="C248" s="123" t="s">
        <v>449</v>
      </c>
      <c r="D248" s="20" t="s">
        <v>2185</v>
      </c>
      <c r="E248" s="20" t="s">
        <v>1690</v>
      </c>
      <c r="F248" s="20" t="s">
        <v>1691</v>
      </c>
      <c r="G248" s="96">
        <f t="shared" si="620"/>
        <v>5.79</v>
      </c>
      <c r="H248" s="110">
        <f>SUMIF(цены!A:A,C248,цены!B:B)</f>
        <v>8.9</v>
      </c>
      <c r="I248" s="113">
        <f>SUMIF(наличие!H:H,C248,наличие!D:D)</f>
        <v>1</v>
      </c>
      <c r="J248" s="35">
        <v>48</v>
      </c>
      <c r="K248" s="32" t="s">
        <v>54</v>
      </c>
      <c r="L248" s="32" t="s">
        <v>54</v>
      </c>
      <c r="M248" s="32" t="s">
        <v>54</v>
      </c>
      <c r="N248" s="32" t="s">
        <v>54</v>
      </c>
      <c r="O248" s="32" t="s">
        <v>54</v>
      </c>
      <c r="P248" s="32" t="s">
        <v>54</v>
      </c>
      <c r="Q248" s="32" t="s">
        <v>54</v>
      </c>
      <c r="R248" s="36">
        <f t="shared" si="617"/>
        <v>48</v>
      </c>
      <c r="S248" s="92">
        <f t="shared" si="621"/>
        <v>277.92</v>
      </c>
      <c r="T248" s="42">
        <f t="shared" si="581"/>
        <v>2.37</v>
      </c>
      <c r="U248" s="24">
        <f t="shared" si="622"/>
        <v>113.76</v>
      </c>
      <c r="V248" s="25">
        <f t="shared" si="623"/>
        <v>8.16</v>
      </c>
      <c r="W248" s="70">
        <f t="shared" si="587"/>
        <v>29</v>
      </c>
      <c r="X248" s="44">
        <f t="shared" si="618"/>
        <v>28.6</v>
      </c>
      <c r="Y248" s="11">
        <f t="shared" si="624"/>
        <v>2610</v>
      </c>
      <c r="Z248" s="6">
        <f t="shared" si="625"/>
        <v>2.5539215686274508</v>
      </c>
      <c r="AA248" s="26">
        <f t="shared" si="626"/>
        <v>15.9</v>
      </c>
      <c r="AB248" s="11" t="e">
        <f>ROUND(AA248*#REF!,-1)</f>
        <v>#REF!</v>
      </c>
      <c r="AC248" s="7">
        <f t="shared" si="627"/>
        <v>0.94852941176470584</v>
      </c>
      <c r="AD248" s="27">
        <f t="shared" si="628"/>
        <v>11.9</v>
      </c>
      <c r="AE248" s="11" t="e">
        <f>ROUND(AD248*#REF!,-1)</f>
        <v>#REF!</v>
      </c>
      <c r="AF248" s="19">
        <f t="shared" si="629"/>
        <v>0.45833333333333337</v>
      </c>
      <c r="AG248" s="57"/>
      <c r="AH248" s="82">
        <f t="shared" si="619"/>
        <v>20</v>
      </c>
      <c r="AI248" s="83" t="s">
        <v>54</v>
      </c>
      <c r="AJ248" s="83" t="s">
        <v>54</v>
      </c>
      <c r="AK248" s="83" t="s">
        <v>54</v>
      </c>
      <c r="AL248" s="83" t="s">
        <v>54</v>
      </c>
      <c r="AM248" s="83" t="s">
        <v>54</v>
      </c>
      <c r="AN248" s="83" t="s">
        <v>54</v>
      </c>
      <c r="AO248" s="83" t="s">
        <v>54</v>
      </c>
      <c r="AP248" s="89">
        <f t="shared" si="630"/>
        <v>20</v>
      </c>
      <c r="AQ248" s="86">
        <f t="shared" si="631"/>
        <v>115.8</v>
      </c>
      <c r="AR248" s="64">
        <v>15</v>
      </c>
      <c r="AS248" s="65" t="s">
        <v>54</v>
      </c>
      <c r="AT248" s="65" t="s">
        <v>54</v>
      </c>
      <c r="AU248" s="65" t="s">
        <v>54</v>
      </c>
      <c r="AV248" s="65" t="s">
        <v>54</v>
      </c>
      <c r="AW248" s="65" t="s">
        <v>54</v>
      </c>
      <c r="AX248" s="65" t="s">
        <v>54</v>
      </c>
      <c r="AY248" s="65" t="s">
        <v>54</v>
      </c>
      <c r="AZ248" s="61">
        <f t="shared" si="632"/>
        <v>15</v>
      </c>
      <c r="BA248" s="9">
        <f t="shared" si="633"/>
        <v>169.93125000000001</v>
      </c>
      <c r="BB248" s="9">
        <f t="shared" si="634"/>
        <v>86.85</v>
      </c>
      <c r="BC248" s="68">
        <v>7</v>
      </c>
      <c r="BD248" s="69" t="s">
        <v>54</v>
      </c>
      <c r="BE248" s="69" t="s">
        <v>54</v>
      </c>
      <c r="BF248" s="69" t="s">
        <v>54</v>
      </c>
      <c r="BG248" s="69" t="s">
        <v>54</v>
      </c>
      <c r="BH248" s="69" t="s">
        <v>54</v>
      </c>
      <c r="BI248" s="69" t="s">
        <v>54</v>
      </c>
      <c r="BJ248" s="69" t="s">
        <v>54</v>
      </c>
      <c r="BK248" s="61">
        <f t="shared" si="635"/>
        <v>7</v>
      </c>
      <c r="BL248" s="9">
        <f t="shared" si="636"/>
        <v>85.80810000000001</v>
      </c>
      <c r="BM248" s="9">
        <f t="shared" si="637"/>
        <v>40.53</v>
      </c>
      <c r="BN248" s="78">
        <v>7</v>
      </c>
      <c r="BO248" s="79" t="s">
        <v>54</v>
      </c>
      <c r="BP248" s="79" t="s">
        <v>54</v>
      </c>
      <c r="BQ248" s="79" t="s">
        <v>54</v>
      </c>
      <c r="BR248" s="79" t="s">
        <v>54</v>
      </c>
      <c r="BS248" s="79" t="s">
        <v>54</v>
      </c>
      <c r="BT248" s="79" t="s">
        <v>54</v>
      </c>
      <c r="BU248" s="79" t="s">
        <v>54</v>
      </c>
      <c r="BV248" s="61">
        <f t="shared" si="638"/>
        <v>7</v>
      </c>
      <c r="BW248" s="9">
        <f t="shared" si="639"/>
        <v>125.86</v>
      </c>
      <c r="BX248" s="9">
        <f t="shared" si="640"/>
        <v>40.53</v>
      </c>
      <c r="BY248" s="8">
        <v>0</v>
      </c>
      <c r="BZ248" s="9">
        <f t="shared" si="588"/>
        <v>0</v>
      </c>
      <c r="CA248" s="9">
        <f t="shared" si="589"/>
        <v>0</v>
      </c>
      <c r="CB248" s="8">
        <v>0</v>
      </c>
      <c r="CC248" s="9">
        <f t="shared" si="590"/>
        <v>0</v>
      </c>
      <c r="CD248" s="9">
        <f t="shared" si="591"/>
        <v>0</v>
      </c>
      <c r="CE248" s="10">
        <v>1</v>
      </c>
    </row>
    <row r="249" spans="1:83" s="10" customFormat="1" ht="58.5" customHeight="1">
      <c r="A249" s="10" t="s">
        <v>21</v>
      </c>
      <c r="B249" s="94"/>
      <c r="C249" s="124" t="s">
        <v>1732</v>
      </c>
      <c r="D249" s="20" t="s">
        <v>2197</v>
      </c>
      <c r="E249" s="95" t="s">
        <v>2245</v>
      </c>
      <c r="F249" s="20" t="s">
        <v>1670</v>
      </c>
      <c r="G249" s="96">
        <f t="shared" ref="G249:G277" si="641">ROUND(H249*0.65,2)</f>
        <v>7.09</v>
      </c>
      <c r="H249" s="97">
        <f>SUMIF(цены!A:A,C249,цены!B:B)</f>
        <v>10.9</v>
      </c>
      <c r="I249" s="113">
        <f>SUMIF(наличие!H:H,C249,наличие!D:D)</f>
        <v>0</v>
      </c>
      <c r="J249" s="35">
        <v>0</v>
      </c>
      <c r="K249" s="32" t="s">
        <v>54</v>
      </c>
      <c r="L249" s="32" t="s">
        <v>54</v>
      </c>
      <c r="M249" s="32" t="s">
        <v>54</v>
      </c>
      <c r="N249" s="32" t="s">
        <v>54</v>
      </c>
      <c r="O249" s="32" t="s">
        <v>54</v>
      </c>
      <c r="P249" s="32" t="s">
        <v>54</v>
      </c>
      <c r="Q249" s="32" t="s">
        <v>54</v>
      </c>
      <c r="R249" s="36">
        <f t="shared" si="617"/>
        <v>0</v>
      </c>
      <c r="S249" s="92">
        <f t="shared" si="621"/>
        <v>0</v>
      </c>
      <c r="T249" s="42">
        <f t="shared" si="581"/>
        <v>2.5649999999999999</v>
      </c>
      <c r="U249" s="24">
        <f t="shared" si="622"/>
        <v>0</v>
      </c>
      <c r="V249" s="25">
        <f t="shared" si="623"/>
        <v>9.6549999999999994</v>
      </c>
      <c r="W249" s="70">
        <f t="shared" si="587"/>
        <v>34</v>
      </c>
      <c r="X249" s="44">
        <f t="shared" si="618"/>
        <v>33.799999999999997</v>
      </c>
      <c r="Y249" s="11">
        <f t="shared" si="624"/>
        <v>3060</v>
      </c>
      <c r="Z249" s="6">
        <f t="shared" si="625"/>
        <v>2.5214914552045573</v>
      </c>
      <c r="AA249" s="26">
        <f t="shared" si="626"/>
        <v>18.7</v>
      </c>
      <c r="AB249" s="11" t="e">
        <f>ROUND(AA249*#REF!,-1)</f>
        <v>#REF!</v>
      </c>
      <c r="AC249" s="7">
        <f t="shared" si="627"/>
        <v>0.93682030036250652</v>
      </c>
      <c r="AD249" s="27">
        <f t="shared" si="628"/>
        <v>14</v>
      </c>
      <c r="AE249" s="11" t="e">
        <f>ROUND(AD249*#REF!,-1)</f>
        <v>#REF!</v>
      </c>
      <c r="AF249" s="19">
        <f t="shared" si="629"/>
        <v>0.45002589331952364</v>
      </c>
      <c r="AG249" s="57"/>
      <c r="AH249" s="82">
        <f t="shared" si="619"/>
        <v>0</v>
      </c>
      <c r="AI249" s="83" t="s">
        <v>54</v>
      </c>
      <c r="AJ249" s="83" t="s">
        <v>54</v>
      </c>
      <c r="AK249" s="83" t="s">
        <v>54</v>
      </c>
      <c r="AL249" s="83" t="s">
        <v>54</v>
      </c>
      <c r="AM249" s="83" t="s">
        <v>54</v>
      </c>
      <c r="AN249" s="83" t="s">
        <v>54</v>
      </c>
      <c r="AO249" s="83" t="s">
        <v>54</v>
      </c>
      <c r="AP249" s="89">
        <f t="shared" si="630"/>
        <v>0</v>
      </c>
      <c r="AQ249" s="86">
        <f t="shared" si="631"/>
        <v>0</v>
      </c>
      <c r="AR249" s="64">
        <v>0</v>
      </c>
      <c r="AS249" s="65" t="s">
        <v>54</v>
      </c>
      <c r="AT249" s="65" t="s">
        <v>54</v>
      </c>
      <c r="AU249" s="65" t="s">
        <v>54</v>
      </c>
      <c r="AV249" s="65" t="s">
        <v>54</v>
      </c>
      <c r="AW249" s="65" t="s">
        <v>54</v>
      </c>
      <c r="AX249" s="65" t="s">
        <v>54</v>
      </c>
      <c r="AY249" s="65" t="s">
        <v>54</v>
      </c>
      <c r="AZ249" s="61">
        <f t="shared" si="632"/>
        <v>0</v>
      </c>
      <c r="BA249" s="9">
        <f t="shared" si="633"/>
        <v>0</v>
      </c>
      <c r="BB249" s="9">
        <f t="shared" si="634"/>
        <v>0</v>
      </c>
      <c r="BC249" s="68">
        <v>0</v>
      </c>
      <c r="BD249" s="69" t="s">
        <v>54</v>
      </c>
      <c r="BE249" s="69" t="s">
        <v>54</v>
      </c>
      <c r="BF249" s="69" t="s">
        <v>54</v>
      </c>
      <c r="BG249" s="69" t="s">
        <v>54</v>
      </c>
      <c r="BH249" s="69" t="s">
        <v>54</v>
      </c>
      <c r="BI249" s="69" t="s">
        <v>54</v>
      </c>
      <c r="BJ249" s="69" t="s">
        <v>54</v>
      </c>
      <c r="BK249" s="61">
        <f t="shared" si="635"/>
        <v>0</v>
      </c>
      <c r="BL249" s="9">
        <f t="shared" si="636"/>
        <v>0</v>
      </c>
      <c r="BM249" s="9">
        <f t="shared" si="637"/>
        <v>0</v>
      </c>
      <c r="BN249" s="78">
        <v>0</v>
      </c>
      <c r="BO249" s="79" t="s">
        <v>54</v>
      </c>
      <c r="BP249" s="79" t="s">
        <v>54</v>
      </c>
      <c r="BQ249" s="79" t="s">
        <v>54</v>
      </c>
      <c r="BR249" s="79" t="s">
        <v>54</v>
      </c>
      <c r="BS249" s="79" t="s">
        <v>54</v>
      </c>
      <c r="BT249" s="79" t="s">
        <v>54</v>
      </c>
      <c r="BU249" s="79" t="s">
        <v>54</v>
      </c>
      <c r="BV249" s="61">
        <f t="shared" si="638"/>
        <v>0</v>
      </c>
      <c r="BW249" s="9">
        <f t="shared" si="639"/>
        <v>0</v>
      </c>
      <c r="BX249" s="9">
        <f t="shared" si="640"/>
        <v>0</v>
      </c>
      <c r="BY249" s="8">
        <v>0</v>
      </c>
      <c r="BZ249" s="9">
        <f t="shared" si="588"/>
        <v>0</v>
      </c>
      <c r="CA249" s="9">
        <f t="shared" si="589"/>
        <v>0</v>
      </c>
      <c r="CB249" s="8">
        <v>0</v>
      </c>
      <c r="CC249" s="9">
        <f t="shared" si="590"/>
        <v>0</v>
      </c>
      <c r="CD249" s="9">
        <f t="shared" si="591"/>
        <v>0</v>
      </c>
      <c r="CE249" s="10">
        <v>1</v>
      </c>
    </row>
    <row r="250" spans="1:83" s="10" customFormat="1" ht="58.5" customHeight="1">
      <c r="A250" s="10" t="s">
        <v>21</v>
      </c>
      <c r="B250" s="94"/>
      <c r="C250" s="124" t="s">
        <v>1732</v>
      </c>
      <c r="D250" s="20" t="s">
        <v>2198</v>
      </c>
      <c r="E250" s="95" t="s">
        <v>2245</v>
      </c>
      <c r="F250" s="20" t="s">
        <v>1670</v>
      </c>
      <c r="G250" s="96">
        <f t="shared" si="641"/>
        <v>7.09</v>
      </c>
      <c r="H250" s="97">
        <f>SUMIF(цены!A:A,C250,цены!B:B)</f>
        <v>10.9</v>
      </c>
      <c r="I250" s="113">
        <f>SUMIF(наличие!H:H,C250,наличие!D:D)</f>
        <v>0</v>
      </c>
      <c r="J250" s="35">
        <v>0</v>
      </c>
      <c r="K250" s="32" t="s">
        <v>54</v>
      </c>
      <c r="L250" s="32" t="s">
        <v>54</v>
      </c>
      <c r="M250" s="32" t="s">
        <v>54</v>
      </c>
      <c r="N250" s="32" t="s">
        <v>54</v>
      </c>
      <c r="O250" s="32" t="s">
        <v>54</v>
      </c>
      <c r="P250" s="32" t="s">
        <v>54</v>
      </c>
      <c r="Q250" s="32" t="s">
        <v>54</v>
      </c>
      <c r="R250" s="36">
        <f t="shared" si="617"/>
        <v>0</v>
      </c>
      <c r="S250" s="92">
        <f t="shared" si="621"/>
        <v>0</v>
      </c>
      <c r="T250" s="42">
        <f t="shared" si="581"/>
        <v>2.5649999999999999</v>
      </c>
      <c r="U250" s="24">
        <f t="shared" si="622"/>
        <v>0</v>
      </c>
      <c r="V250" s="25">
        <f t="shared" si="623"/>
        <v>9.6549999999999994</v>
      </c>
      <c r="W250" s="70">
        <f t="shared" si="587"/>
        <v>34</v>
      </c>
      <c r="X250" s="44">
        <f t="shared" si="618"/>
        <v>33.799999999999997</v>
      </c>
      <c r="Y250" s="11">
        <f t="shared" si="624"/>
        <v>3060</v>
      </c>
      <c r="Z250" s="6">
        <f t="shared" si="625"/>
        <v>2.5214914552045573</v>
      </c>
      <c r="AA250" s="26">
        <f t="shared" si="626"/>
        <v>18.7</v>
      </c>
      <c r="AB250" s="11" t="e">
        <f>ROUND(AA250*#REF!,-1)</f>
        <v>#REF!</v>
      </c>
      <c r="AC250" s="7">
        <f t="shared" si="627"/>
        <v>0.93682030036250652</v>
      </c>
      <c r="AD250" s="27">
        <f t="shared" si="628"/>
        <v>14</v>
      </c>
      <c r="AE250" s="11" t="e">
        <f>ROUND(AD250*#REF!,-1)</f>
        <v>#REF!</v>
      </c>
      <c r="AF250" s="19">
        <f t="shared" si="629"/>
        <v>0.45002589331952364</v>
      </c>
      <c r="AG250" s="57"/>
      <c r="AH250" s="82">
        <f t="shared" si="619"/>
        <v>0</v>
      </c>
      <c r="AI250" s="83" t="s">
        <v>54</v>
      </c>
      <c r="AJ250" s="83" t="s">
        <v>54</v>
      </c>
      <c r="AK250" s="83" t="s">
        <v>54</v>
      </c>
      <c r="AL250" s="83" t="s">
        <v>54</v>
      </c>
      <c r="AM250" s="83" t="s">
        <v>54</v>
      </c>
      <c r="AN250" s="83" t="s">
        <v>54</v>
      </c>
      <c r="AO250" s="83" t="s">
        <v>54</v>
      </c>
      <c r="AP250" s="89">
        <f t="shared" si="630"/>
        <v>0</v>
      </c>
      <c r="AQ250" s="86">
        <f t="shared" si="631"/>
        <v>0</v>
      </c>
      <c r="AR250" s="64">
        <v>0</v>
      </c>
      <c r="AS250" s="65" t="s">
        <v>54</v>
      </c>
      <c r="AT250" s="65" t="s">
        <v>54</v>
      </c>
      <c r="AU250" s="65" t="s">
        <v>54</v>
      </c>
      <c r="AV250" s="65" t="s">
        <v>54</v>
      </c>
      <c r="AW250" s="65" t="s">
        <v>54</v>
      </c>
      <c r="AX250" s="65" t="s">
        <v>54</v>
      </c>
      <c r="AY250" s="65" t="s">
        <v>54</v>
      </c>
      <c r="AZ250" s="61">
        <f t="shared" si="632"/>
        <v>0</v>
      </c>
      <c r="BA250" s="9">
        <f t="shared" si="633"/>
        <v>0</v>
      </c>
      <c r="BB250" s="9">
        <f t="shared" si="634"/>
        <v>0</v>
      </c>
      <c r="BC250" s="68">
        <v>0</v>
      </c>
      <c r="BD250" s="69" t="s">
        <v>54</v>
      </c>
      <c r="BE250" s="69" t="s">
        <v>54</v>
      </c>
      <c r="BF250" s="69" t="s">
        <v>54</v>
      </c>
      <c r="BG250" s="69" t="s">
        <v>54</v>
      </c>
      <c r="BH250" s="69" t="s">
        <v>54</v>
      </c>
      <c r="BI250" s="69" t="s">
        <v>54</v>
      </c>
      <c r="BJ250" s="69" t="s">
        <v>54</v>
      </c>
      <c r="BK250" s="61">
        <f t="shared" si="635"/>
        <v>0</v>
      </c>
      <c r="BL250" s="9">
        <f t="shared" si="636"/>
        <v>0</v>
      </c>
      <c r="BM250" s="9">
        <f t="shared" si="637"/>
        <v>0</v>
      </c>
      <c r="BN250" s="78">
        <v>0</v>
      </c>
      <c r="BO250" s="79" t="s">
        <v>54</v>
      </c>
      <c r="BP250" s="79" t="s">
        <v>54</v>
      </c>
      <c r="BQ250" s="79" t="s">
        <v>54</v>
      </c>
      <c r="BR250" s="79" t="s">
        <v>54</v>
      </c>
      <c r="BS250" s="79" t="s">
        <v>54</v>
      </c>
      <c r="BT250" s="79" t="s">
        <v>54</v>
      </c>
      <c r="BU250" s="79" t="s">
        <v>54</v>
      </c>
      <c r="BV250" s="61">
        <f t="shared" si="638"/>
        <v>0</v>
      </c>
      <c r="BW250" s="9">
        <f t="shared" si="639"/>
        <v>0</v>
      </c>
      <c r="BX250" s="9">
        <f t="shared" si="640"/>
        <v>0</v>
      </c>
      <c r="BY250" s="8">
        <v>0</v>
      </c>
      <c r="BZ250" s="9">
        <f t="shared" si="588"/>
        <v>0</v>
      </c>
      <c r="CA250" s="9">
        <f t="shared" si="589"/>
        <v>0</v>
      </c>
      <c r="CB250" s="8">
        <v>0</v>
      </c>
      <c r="CC250" s="9">
        <f t="shared" si="590"/>
        <v>0</v>
      </c>
      <c r="CD250" s="9">
        <f t="shared" si="591"/>
        <v>0</v>
      </c>
      <c r="CE250" s="10">
        <v>1</v>
      </c>
    </row>
    <row r="251" spans="1:83" s="10" customFormat="1" ht="58.5" customHeight="1">
      <c r="A251" s="10" t="s">
        <v>21</v>
      </c>
      <c r="B251" s="33"/>
      <c r="C251" s="124" t="s">
        <v>1732</v>
      </c>
      <c r="D251" s="20" t="s">
        <v>2241</v>
      </c>
      <c r="E251" s="95" t="s">
        <v>2245</v>
      </c>
      <c r="F251" s="20" t="s">
        <v>1670</v>
      </c>
      <c r="G251" s="96">
        <f t="shared" si="641"/>
        <v>7.09</v>
      </c>
      <c r="H251" s="110">
        <f>SUMIF(цены!A:A,C251,цены!B:B)</f>
        <v>10.9</v>
      </c>
      <c r="I251" s="113">
        <f>SUMIF(наличие!H:H,C251,наличие!D:D)</f>
        <v>0</v>
      </c>
      <c r="J251" s="35">
        <v>0</v>
      </c>
      <c r="K251" s="32" t="s">
        <v>54</v>
      </c>
      <c r="L251" s="32" t="s">
        <v>54</v>
      </c>
      <c r="M251" s="32" t="s">
        <v>54</v>
      </c>
      <c r="N251" s="32" t="s">
        <v>54</v>
      </c>
      <c r="O251" s="32" t="s">
        <v>54</v>
      </c>
      <c r="P251" s="32" t="s">
        <v>54</v>
      </c>
      <c r="Q251" s="32" t="s">
        <v>54</v>
      </c>
      <c r="R251" s="36">
        <f t="shared" si="617"/>
        <v>0</v>
      </c>
      <c r="S251" s="92">
        <f t="shared" si="621"/>
        <v>0</v>
      </c>
      <c r="T251" s="42">
        <f t="shared" si="581"/>
        <v>2.5649999999999999</v>
      </c>
      <c r="U251" s="24">
        <f t="shared" si="622"/>
        <v>0</v>
      </c>
      <c r="V251" s="25">
        <f t="shared" si="623"/>
        <v>9.6549999999999994</v>
      </c>
      <c r="W251" s="70">
        <f t="shared" si="587"/>
        <v>34</v>
      </c>
      <c r="X251" s="44">
        <f t="shared" si="618"/>
        <v>33.799999999999997</v>
      </c>
      <c r="Y251" s="11">
        <f t="shared" si="624"/>
        <v>3060</v>
      </c>
      <c r="Z251" s="6">
        <f t="shared" si="625"/>
        <v>2.5214914552045573</v>
      </c>
      <c r="AA251" s="26">
        <f t="shared" si="626"/>
        <v>18.7</v>
      </c>
      <c r="AB251" s="11" t="e">
        <f>ROUND(AA251*#REF!,-1)</f>
        <v>#REF!</v>
      </c>
      <c r="AC251" s="7">
        <f t="shared" si="627"/>
        <v>0.93682030036250652</v>
      </c>
      <c r="AD251" s="27">
        <f t="shared" si="628"/>
        <v>14</v>
      </c>
      <c r="AE251" s="11" t="e">
        <f>ROUND(AD251*#REF!,-1)</f>
        <v>#REF!</v>
      </c>
      <c r="AF251" s="19">
        <f t="shared" si="629"/>
        <v>0.45002589331952364</v>
      </c>
      <c r="AG251" s="57"/>
      <c r="AH251" s="82">
        <f t="shared" si="619"/>
        <v>0</v>
      </c>
      <c r="AI251" s="83" t="s">
        <v>54</v>
      </c>
      <c r="AJ251" s="83" t="s">
        <v>54</v>
      </c>
      <c r="AK251" s="83" t="s">
        <v>54</v>
      </c>
      <c r="AL251" s="83" t="s">
        <v>54</v>
      </c>
      <c r="AM251" s="83" t="s">
        <v>54</v>
      </c>
      <c r="AN251" s="83" t="s">
        <v>54</v>
      </c>
      <c r="AO251" s="83" t="s">
        <v>54</v>
      </c>
      <c r="AP251" s="89">
        <f t="shared" si="630"/>
        <v>0</v>
      </c>
      <c r="AQ251" s="86">
        <f t="shared" si="631"/>
        <v>0</v>
      </c>
      <c r="AR251" s="64">
        <v>0</v>
      </c>
      <c r="AS251" s="65" t="s">
        <v>54</v>
      </c>
      <c r="AT251" s="65" t="s">
        <v>54</v>
      </c>
      <c r="AU251" s="65" t="s">
        <v>54</v>
      </c>
      <c r="AV251" s="65" t="s">
        <v>54</v>
      </c>
      <c r="AW251" s="65" t="s">
        <v>54</v>
      </c>
      <c r="AX251" s="65" t="s">
        <v>54</v>
      </c>
      <c r="AY251" s="65" t="s">
        <v>54</v>
      </c>
      <c r="AZ251" s="61">
        <f t="shared" si="632"/>
        <v>0</v>
      </c>
      <c r="BA251" s="9">
        <f t="shared" si="633"/>
        <v>0</v>
      </c>
      <c r="BB251" s="9">
        <f t="shared" si="634"/>
        <v>0</v>
      </c>
      <c r="BC251" s="68">
        <v>0</v>
      </c>
      <c r="BD251" s="69" t="s">
        <v>54</v>
      </c>
      <c r="BE251" s="69" t="s">
        <v>54</v>
      </c>
      <c r="BF251" s="69" t="s">
        <v>54</v>
      </c>
      <c r="BG251" s="69" t="s">
        <v>54</v>
      </c>
      <c r="BH251" s="69" t="s">
        <v>54</v>
      </c>
      <c r="BI251" s="69" t="s">
        <v>54</v>
      </c>
      <c r="BJ251" s="69" t="s">
        <v>54</v>
      </c>
      <c r="BK251" s="61">
        <f t="shared" si="635"/>
        <v>0</v>
      </c>
      <c r="BL251" s="9">
        <f t="shared" si="636"/>
        <v>0</v>
      </c>
      <c r="BM251" s="9">
        <f t="shared" si="637"/>
        <v>0</v>
      </c>
      <c r="BN251" s="78">
        <v>0</v>
      </c>
      <c r="BO251" s="79" t="s">
        <v>54</v>
      </c>
      <c r="BP251" s="79" t="s">
        <v>54</v>
      </c>
      <c r="BQ251" s="79" t="s">
        <v>54</v>
      </c>
      <c r="BR251" s="79" t="s">
        <v>54</v>
      </c>
      <c r="BS251" s="79" t="s">
        <v>54</v>
      </c>
      <c r="BT251" s="79" t="s">
        <v>54</v>
      </c>
      <c r="BU251" s="79" t="s">
        <v>54</v>
      </c>
      <c r="BV251" s="61">
        <f t="shared" si="638"/>
        <v>0</v>
      </c>
      <c r="BW251" s="9">
        <f t="shared" si="639"/>
        <v>0</v>
      </c>
      <c r="BX251" s="9">
        <f t="shared" si="640"/>
        <v>0</v>
      </c>
      <c r="BY251" s="8">
        <v>0</v>
      </c>
      <c r="BZ251" s="9">
        <f t="shared" si="588"/>
        <v>0</v>
      </c>
      <c r="CA251" s="9">
        <f t="shared" si="589"/>
        <v>0</v>
      </c>
      <c r="CB251" s="8">
        <v>0</v>
      </c>
      <c r="CC251" s="9">
        <f t="shared" si="590"/>
        <v>0</v>
      </c>
      <c r="CD251" s="9">
        <f t="shared" si="591"/>
        <v>0</v>
      </c>
      <c r="CE251" s="10">
        <v>1</v>
      </c>
    </row>
    <row r="252" spans="1:83" s="10" customFormat="1" ht="58.5" customHeight="1">
      <c r="A252" s="10" t="s">
        <v>21</v>
      </c>
      <c r="B252" s="40"/>
      <c r="C252" s="123" t="s">
        <v>1655</v>
      </c>
      <c r="D252" s="20" t="s">
        <v>2246</v>
      </c>
      <c r="E252" s="20" t="s">
        <v>1690</v>
      </c>
      <c r="F252" s="20" t="s">
        <v>1691</v>
      </c>
      <c r="G252" s="96">
        <f t="shared" si="641"/>
        <v>8.39</v>
      </c>
      <c r="H252" s="110">
        <f>SUMIF(цены!A:A,C252,цены!B:B)</f>
        <v>12.9</v>
      </c>
      <c r="I252" s="113">
        <f>SUMIF(наличие!H:H,C252,наличие!D:D)</f>
        <v>0</v>
      </c>
      <c r="J252" s="35">
        <v>0</v>
      </c>
      <c r="K252" s="32" t="s">
        <v>54</v>
      </c>
      <c r="L252" s="32" t="s">
        <v>54</v>
      </c>
      <c r="M252" s="32" t="s">
        <v>54</v>
      </c>
      <c r="N252" s="32" t="s">
        <v>54</v>
      </c>
      <c r="O252" s="32" t="s">
        <v>54</v>
      </c>
      <c r="P252" s="32" t="s">
        <v>54</v>
      </c>
      <c r="Q252" s="32" t="s">
        <v>54</v>
      </c>
      <c r="R252" s="36">
        <f t="shared" si="617"/>
        <v>0</v>
      </c>
      <c r="S252" s="92">
        <f t="shared" si="621"/>
        <v>0</v>
      </c>
      <c r="T252" s="42">
        <f t="shared" si="581"/>
        <v>2.76</v>
      </c>
      <c r="U252" s="24">
        <f t="shared" si="622"/>
        <v>0</v>
      </c>
      <c r="V252" s="25">
        <f t="shared" si="623"/>
        <v>11.15</v>
      </c>
      <c r="W252" s="70">
        <f t="shared" si="587"/>
        <v>39</v>
      </c>
      <c r="X252" s="44">
        <f t="shared" si="618"/>
        <v>39</v>
      </c>
      <c r="Y252" s="11">
        <f t="shared" si="624"/>
        <v>3510</v>
      </c>
      <c r="Z252" s="6">
        <f t="shared" si="625"/>
        <v>2.4977578475336322</v>
      </c>
      <c r="AA252" s="26">
        <f t="shared" si="626"/>
        <v>21.4</v>
      </c>
      <c r="AB252" s="11" t="e">
        <f>ROUND(AA252*#REF!,-1)</f>
        <v>#REF!</v>
      </c>
      <c r="AC252" s="7">
        <f t="shared" si="627"/>
        <v>0.9192825112107621</v>
      </c>
      <c r="AD252" s="27">
        <f t="shared" si="628"/>
        <v>16.100000000000001</v>
      </c>
      <c r="AE252" s="11" t="e">
        <f>ROUND(AD252*#REF!,-1)</f>
        <v>#REF!</v>
      </c>
      <c r="AF252" s="19">
        <f t="shared" si="629"/>
        <v>0.44394618834080724</v>
      </c>
      <c r="AG252" s="57"/>
      <c r="AH252" s="82">
        <f t="shared" si="619"/>
        <v>0</v>
      </c>
      <c r="AI252" s="83" t="s">
        <v>54</v>
      </c>
      <c r="AJ252" s="83" t="s">
        <v>54</v>
      </c>
      <c r="AK252" s="83" t="s">
        <v>54</v>
      </c>
      <c r="AL252" s="83" t="s">
        <v>54</v>
      </c>
      <c r="AM252" s="83" t="s">
        <v>54</v>
      </c>
      <c r="AN252" s="83" t="s">
        <v>54</v>
      </c>
      <c r="AO252" s="83" t="s">
        <v>54</v>
      </c>
      <c r="AP252" s="89">
        <f t="shared" si="630"/>
        <v>0</v>
      </c>
      <c r="AQ252" s="86">
        <f t="shared" si="631"/>
        <v>0</v>
      </c>
      <c r="AR252" s="64">
        <v>0</v>
      </c>
      <c r="AS252" s="65" t="s">
        <v>54</v>
      </c>
      <c r="AT252" s="65" t="s">
        <v>54</v>
      </c>
      <c r="AU252" s="65" t="s">
        <v>54</v>
      </c>
      <c r="AV252" s="65" t="s">
        <v>54</v>
      </c>
      <c r="AW252" s="65" t="s">
        <v>54</v>
      </c>
      <c r="AX252" s="65" t="s">
        <v>54</v>
      </c>
      <c r="AY252" s="65" t="s">
        <v>54</v>
      </c>
      <c r="AZ252" s="61">
        <f t="shared" si="632"/>
        <v>0</v>
      </c>
      <c r="BA252" s="9">
        <f t="shared" si="633"/>
        <v>0</v>
      </c>
      <c r="BB252" s="9">
        <f t="shared" si="634"/>
        <v>0</v>
      </c>
      <c r="BC252" s="68">
        <v>0</v>
      </c>
      <c r="BD252" s="69" t="s">
        <v>54</v>
      </c>
      <c r="BE252" s="69" t="s">
        <v>54</v>
      </c>
      <c r="BF252" s="69" t="s">
        <v>54</v>
      </c>
      <c r="BG252" s="69" t="s">
        <v>54</v>
      </c>
      <c r="BH252" s="69" t="s">
        <v>54</v>
      </c>
      <c r="BI252" s="69" t="s">
        <v>54</v>
      </c>
      <c r="BJ252" s="69" t="s">
        <v>54</v>
      </c>
      <c r="BK252" s="61">
        <f t="shared" si="635"/>
        <v>0</v>
      </c>
      <c r="BL252" s="9">
        <f t="shared" si="636"/>
        <v>0</v>
      </c>
      <c r="BM252" s="9">
        <f t="shared" si="637"/>
        <v>0</v>
      </c>
      <c r="BN252" s="78">
        <v>0</v>
      </c>
      <c r="BO252" s="79" t="s">
        <v>54</v>
      </c>
      <c r="BP252" s="79" t="s">
        <v>54</v>
      </c>
      <c r="BQ252" s="79" t="s">
        <v>54</v>
      </c>
      <c r="BR252" s="79" t="s">
        <v>54</v>
      </c>
      <c r="BS252" s="79" t="s">
        <v>54</v>
      </c>
      <c r="BT252" s="79" t="s">
        <v>54</v>
      </c>
      <c r="BU252" s="79" t="s">
        <v>54</v>
      </c>
      <c r="BV252" s="61">
        <f t="shared" si="638"/>
        <v>0</v>
      </c>
      <c r="BW252" s="9">
        <f t="shared" si="639"/>
        <v>0</v>
      </c>
      <c r="BX252" s="9">
        <f t="shared" si="640"/>
        <v>0</v>
      </c>
      <c r="BY252" s="8">
        <v>0</v>
      </c>
      <c r="BZ252" s="9">
        <f t="shared" si="588"/>
        <v>0</v>
      </c>
      <c r="CA252" s="9">
        <f t="shared" si="589"/>
        <v>0</v>
      </c>
      <c r="CB252" s="8">
        <v>0</v>
      </c>
      <c r="CC252" s="9">
        <f t="shared" si="590"/>
        <v>0</v>
      </c>
      <c r="CD252" s="9">
        <f t="shared" si="591"/>
        <v>0</v>
      </c>
      <c r="CE252" s="10">
        <v>1</v>
      </c>
    </row>
    <row r="253" spans="1:83" s="10" customFormat="1" ht="58.5" customHeight="1">
      <c r="A253" s="10" t="s">
        <v>21</v>
      </c>
      <c r="B253" s="40"/>
      <c r="C253" s="123" t="s">
        <v>1655</v>
      </c>
      <c r="D253" s="20" t="s">
        <v>2189</v>
      </c>
      <c r="E253" s="20" t="s">
        <v>1690</v>
      </c>
      <c r="F253" s="20" t="s">
        <v>1691</v>
      </c>
      <c r="G253" s="96">
        <f t="shared" si="641"/>
        <v>8.39</v>
      </c>
      <c r="H253" s="110">
        <f>SUMIF(цены!A:A,C253,цены!B:B)</f>
        <v>12.9</v>
      </c>
      <c r="I253" s="113">
        <f>SUMIF(наличие!H:H,C253,наличие!D:D)</f>
        <v>0</v>
      </c>
      <c r="J253" s="35">
        <v>0</v>
      </c>
      <c r="K253" s="32" t="s">
        <v>54</v>
      </c>
      <c r="L253" s="32" t="s">
        <v>54</v>
      </c>
      <c r="M253" s="32" t="s">
        <v>54</v>
      </c>
      <c r="N253" s="32" t="s">
        <v>54</v>
      </c>
      <c r="O253" s="32" t="s">
        <v>54</v>
      </c>
      <c r="P253" s="32" t="s">
        <v>54</v>
      </c>
      <c r="Q253" s="32" t="s">
        <v>54</v>
      </c>
      <c r="R253" s="36">
        <f t="shared" si="617"/>
        <v>0</v>
      </c>
      <c r="S253" s="92">
        <f t="shared" si="621"/>
        <v>0</v>
      </c>
      <c r="T253" s="42">
        <f t="shared" si="581"/>
        <v>2.76</v>
      </c>
      <c r="U253" s="24">
        <f t="shared" si="622"/>
        <v>0</v>
      </c>
      <c r="V253" s="25">
        <f t="shared" si="623"/>
        <v>11.15</v>
      </c>
      <c r="W253" s="70">
        <f t="shared" si="587"/>
        <v>39</v>
      </c>
      <c r="X253" s="44">
        <f t="shared" si="618"/>
        <v>39</v>
      </c>
      <c r="Y253" s="11">
        <f t="shared" si="624"/>
        <v>3510</v>
      </c>
      <c r="Z253" s="6">
        <f t="shared" si="625"/>
        <v>2.4977578475336322</v>
      </c>
      <c r="AA253" s="26">
        <f t="shared" si="626"/>
        <v>21.4</v>
      </c>
      <c r="AB253" s="11" t="e">
        <f>ROUND(AA253*#REF!,-1)</f>
        <v>#REF!</v>
      </c>
      <c r="AC253" s="7">
        <f t="shared" si="627"/>
        <v>0.9192825112107621</v>
      </c>
      <c r="AD253" s="27">
        <f t="shared" si="628"/>
        <v>16.100000000000001</v>
      </c>
      <c r="AE253" s="11" t="e">
        <f>ROUND(AD253*#REF!,-1)</f>
        <v>#REF!</v>
      </c>
      <c r="AF253" s="19">
        <f t="shared" si="629"/>
        <v>0.44394618834080724</v>
      </c>
      <c r="AG253" s="57"/>
      <c r="AH253" s="82">
        <f t="shared" si="619"/>
        <v>0</v>
      </c>
      <c r="AI253" s="83" t="s">
        <v>54</v>
      </c>
      <c r="AJ253" s="83" t="s">
        <v>54</v>
      </c>
      <c r="AK253" s="83" t="s">
        <v>54</v>
      </c>
      <c r="AL253" s="83" t="s">
        <v>54</v>
      </c>
      <c r="AM253" s="83" t="s">
        <v>54</v>
      </c>
      <c r="AN253" s="83" t="s">
        <v>54</v>
      </c>
      <c r="AO253" s="83" t="s">
        <v>54</v>
      </c>
      <c r="AP253" s="89">
        <f t="shared" si="630"/>
        <v>0</v>
      </c>
      <c r="AQ253" s="86">
        <f t="shared" si="631"/>
        <v>0</v>
      </c>
      <c r="AR253" s="64">
        <v>0</v>
      </c>
      <c r="AS253" s="65" t="s">
        <v>54</v>
      </c>
      <c r="AT253" s="65" t="s">
        <v>54</v>
      </c>
      <c r="AU253" s="65" t="s">
        <v>54</v>
      </c>
      <c r="AV253" s="65" t="s">
        <v>54</v>
      </c>
      <c r="AW253" s="65" t="s">
        <v>54</v>
      </c>
      <c r="AX253" s="65" t="s">
        <v>54</v>
      </c>
      <c r="AY253" s="65" t="s">
        <v>54</v>
      </c>
      <c r="AZ253" s="61">
        <f t="shared" si="632"/>
        <v>0</v>
      </c>
      <c r="BA253" s="9">
        <f t="shared" si="633"/>
        <v>0</v>
      </c>
      <c r="BB253" s="9">
        <f t="shared" si="634"/>
        <v>0</v>
      </c>
      <c r="BC253" s="68">
        <v>0</v>
      </c>
      <c r="BD253" s="69" t="s">
        <v>54</v>
      </c>
      <c r="BE253" s="69" t="s">
        <v>54</v>
      </c>
      <c r="BF253" s="69" t="s">
        <v>54</v>
      </c>
      <c r="BG253" s="69" t="s">
        <v>54</v>
      </c>
      <c r="BH253" s="69" t="s">
        <v>54</v>
      </c>
      <c r="BI253" s="69" t="s">
        <v>54</v>
      </c>
      <c r="BJ253" s="69" t="s">
        <v>54</v>
      </c>
      <c r="BK253" s="61">
        <f t="shared" si="635"/>
        <v>0</v>
      </c>
      <c r="BL253" s="9">
        <f t="shared" si="636"/>
        <v>0</v>
      </c>
      <c r="BM253" s="9">
        <f t="shared" si="637"/>
        <v>0</v>
      </c>
      <c r="BN253" s="78">
        <v>0</v>
      </c>
      <c r="BO253" s="79" t="s">
        <v>54</v>
      </c>
      <c r="BP253" s="79" t="s">
        <v>54</v>
      </c>
      <c r="BQ253" s="79" t="s">
        <v>54</v>
      </c>
      <c r="BR253" s="79" t="s">
        <v>54</v>
      </c>
      <c r="BS253" s="79" t="s">
        <v>54</v>
      </c>
      <c r="BT253" s="79" t="s">
        <v>54</v>
      </c>
      <c r="BU253" s="79" t="s">
        <v>54</v>
      </c>
      <c r="BV253" s="61">
        <f t="shared" si="638"/>
        <v>0</v>
      </c>
      <c r="BW253" s="9">
        <f t="shared" si="639"/>
        <v>0</v>
      </c>
      <c r="BX253" s="9">
        <f t="shared" si="640"/>
        <v>0</v>
      </c>
      <c r="BY253" s="8">
        <v>0</v>
      </c>
      <c r="BZ253" s="9">
        <f t="shared" si="588"/>
        <v>0</v>
      </c>
      <c r="CA253" s="9">
        <f t="shared" si="589"/>
        <v>0</v>
      </c>
      <c r="CB253" s="8">
        <v>0</v>
      </c>
      <c r="CC253" s="9">
        <f t="shared" si="590"/>
        <v>0</v>
      </c>
      <c r="CD253" s="9">
        <f t="shared" si="591"/>
        <v>0</v>
      </c>
      <c r="CE253" s="10">
        <v>1</v>
      </c>
    </row>
    <row r="254" spans="1:83" s="10" customFormat="1" ht="58.5" customHeight="1">
      <c r="A254" s="10" t="s">
        <v>21</v>
      </c>
      <c r="B254" s="40"/>
      <c r="C254" s="123" t="s">
        <v>1655</v>
      </c>
      <c r="D254" s="20" t="s">
        <v>2193</v>
      </c>
      <c r="E254" s="20" t="s">
        <v>1690</v>
      </c>
      <c r="F254" s="20" t="s">
        <v>1691</v>
      </c>
      <c r="G254" s="96">
        <f t="shared" si="641"/>
        <v>8.39</v>
      </c>
      <c r="H254" s="110">
        <f>SUMIF(цены!A:A,C254,цены!B:B)</f>
        <v>12.9</v>
      </c>
      <c r="I254" s="113">
        <f>SUMIF(наличие!H:H,C254,наличие!D:D)</f>
        <v>0</v>
      </c>
      <c r="J254" s="35">
        <v>0</v>
      </c>
      <c r="K254" s="32" t="s">
        <v>54</v>
      </c>
      <c r="L254" s="32" t="s">
        <v>54</v>
      </c>
      <c r="M254" s="32" t="s">
        <v>54</v>
      </c>
      <c r="N254" s="32" t="s">
        <v>54</v>
      </c>
      <c r="O254" s="32" t="s">
        <v>54</v>
      </c>
      <c r="P254" s="32" t="s">
        <v>54</v>
      </c>
      <c r="Q254" s="32" t="s">
        <v>54</v>
      </c>
      <c r="R254" s="36">
        <f t="shared" si="617"/>
        <v>0</v>
      </c>
      <c r="S254" s="92">
        <f t="shared" si="621"/>
        <v>0</v>
      </c>
      <c r="T254" s="42">
        <f t="shared" si="581"/>
        <v>2.76</v>
      </c>
      <c r="U254" s="24">
        <f t="shared" si="622"/>
        <v>0</v>
      </c>
      <c r="V254" s="25">
        <f t="shared" si="623"/>
        <v>11.15</v>
      </c>
      <c r="W254" s="70">
        <f t="shared" si="587"/>
        <v>39</v>
      </c>
      <c r="X254" s="44">
        <f t="shared" si="618"/>
        <v>39</v>
      </c>
      <c r="Y254" s="11">
        <f t="shared" si="624"/>
        <v>3510</v>
      </c>
      <c r="Z254" s="6">
        <f t="shared" si="625"/>
        <v>2.4977578475336322</v>
      </c>
      <c r="AA254" s="26">
        <f t="shared" si="626"/>
        <v>21.4</v>
      </c>
      <c r="AB254" s="11" t="e">
        <f>ROUND(AA254*#REF!,-1)</f>
        <v>#REF!</v>
      </c>
      <c r="AC254" s="7">
        <f t="shared" si="627"/>
        <v>0.9192825112107621</v>
      </c>
      <c r="AD254" s="27">
        <f t="shared" si="628"/>
        <v>16.100000000000001</v>
      </c>
      <c r="AE254" s="11" t="e">
        <f>ROUND(AD254*#REF!,-1)</f>
        <v>#REF!</v>
      </c>
      <c r="AF254" s="19">
        <f t="shared" si="629"/>
        <v>0.44394618834080724</v>
      </c>
      <c r="AG254" s="57"/>
      <c r="AH254" s="82">
        <f t="shared" si="619"/>
        <v>0</v>
      </c>
      <c r="AI254" s="83" t="s">
        <v>54</v>
      </c>
      <c r="AJ254" s="83" t="s">
        <v>54</v>
      </c>
      <c r="AK254" s="83" t="s">
        <v>54</v>
      </c>
      <c r="AL254" s="83" t="s">
        <v>54</v>
      </c>
      <c r="AM254" s="83" t="s">
        <v>54</v>
      </c>
      <c r="AN254" s="83" t="s">
        <v>54</v>
      </c>
      <c r="AO254" s="83" t="s">
        <v>54</v>
      </c>
      <c r="AP254" s="89">
        <f t="shared" si="630"/>
        <v>0</v>
      </c>
      <c r="AQ254" s="86">
        <f t="shared" si="631"/>
        <v>0</v>
      </c>
      <c r="AR254" s="64">
        <v>0</v>
      </c>
      <c r="AS254" s="65" t="s">
        <v>54</v>
      </c>
      <c r="AT254" s="65" t="s">
        <v>54</v>
      </c>
      <c r="AU254" s="65" t="s">
        <v>54</v>
      </c>
      <c r="AV254" s="65" t="s">
        <v>54</v>
      </c>
      <c r="AW254" s="65" t="s">
        <v>54</v>
      </c>
      <c r="AX254" s="65" t="s">
        <v>54</v>
      </c>
      <c r="AY254" s="65" t="s">
        <v>54</v>
      </c>
      <c r="AZ254" s="61">
        <f t="shared" si="632"/>
        <v>0</v>
      </c>
      <c r="BA254" s="9">
        <f t="shared" si="633"/>
        <v>0</v>
      </c>
      <c r="BB254" s="9">
        <f t="shared" si="634"/>
        <v>0</v>
      </c>
      <c r="BC254" s="68">
        <v>0</v>
      </c>
      <c r="BD254" s="69" t="s">
        <v>54</v>
      </c>
      <c r="BE254" s="69" t="s">
        <v>54</v>
      </c>
      <c r="BF254" s="69" t="s">
        <v>54</v>
      </c>
      <c r="BG254" s="69" t="s">
        <v>54</v>
      </c>
      <c r="BH254" s="69" t="s">
        <v>54</v>
      </c>
      <c r="BI254" s="69" t="s">
        <v>54</v>
      </c>
      <c r="BJ254" s="69" t="s">
        <v>54</v>
      </c>
      <c r="BK254" s="61">
        <f t="shared" si="635"/>
        <v>0</v>
      </c>
      <c r="BL254" s="9">
        <f t="shared" si="636"/>
        <v>0</v>
      </c>
      <c r="BM254" s="9">
        <f t="shared" si="637"/>
        <v>0</v>
      </c>
      <c r="BN254" s="78">
        <v>0</v>
      </c>
      <c r="BO254" s="79" t="s">
        <v>54</v>
      </c>
      <c r="BP254" s="79" t="s">
        <v>54</v>
      </c>
      <c r="BQ254" s="79" t="s">
        <v>54</v>
      </c>
      <c r="BR254" s="79" t="s">
        <v>54</v>
      </c>
      <c r="BS254" s="79" t="s">
        <v>54</v>
      </c>
      <c r="BT254" s="79" t="s">
        <v>54</v>
      </c>
      <c r="BU254" s="79" t="s">
        <v>54</v>
      </c>
      <c r="BV254" s="61">
        <f t="shared" si="638"/>
        <v>0</v>
      </c>
      <c r="BW254" s="9">
        <f t="shared" si="639"/>
        <v>0</v>
      </c>
      <c r="BX254" s="9">
        <f t="shared" si="640"/>
        <v>0</v>
      </c>
      <c r="BY254" s="8">
        <v>0</v>
      </c>
      <c r="BZ254" s="9">
        <f t="shared" si="588"/>
        <v>0</v>
      </c>
      <c r="CA254" s="9">
        <f t="shared" si="589"/>
        <v>0</v>
      </c>
      <c r="CB254" s="8">
        <v>0</v>
      </c>
      <c r="CC254" s="9">
        <f t="shared" si="590"/>
        <v>0</v>
      </c>
      <c r="CD254" s="9">
        <f t="shared" si="591"/>
        <v>0</v>
      </c>
      <c r="CE254" s="10">
        <v>1</v>
      </c>
    </row>
    <row r="255" spans="1:83" s="10" customFormat="1" ht="58.5" customHeight="1">
      <c r="A255" s="10" t="s">
        <v>21</v>
      </c>
      <c r="B255" s="40"/>
      <c r="C255" s="123" t="s">
        <v>1655</v>
      </c>
      <c r="D255" s="20" t="s">
        <v>2240</v>
      </c>
      <c r="E255" s="20" t="s">
        <v>1690</v>
      </c>
      <c r="F255" s="20" t="s">
        <v>1691</v>
      </c>
      <c r="G255" s="96">
        <f t="shared" si="641"/>
        <v>8.39</v>
      </c>
      <c r="H255" s="110">
        <f>SUMIF(цены!A:A,C255,цены!B:B)</f>
        <v>12.9</v>
      </c>
      <c r="I255" s="113">
        <f>SUMIF(наличие!H:H,C255,наличие!D:D)</f>
        <v>0</v>
      </c>
      <c r="J255" s="35">
        <v>0</v>
      </c>
      <c r="K255" s="32" t="s">
        <v>54</v>
      </c>
      <c r="L255" s="32" t="s">
        <v>54</v>
      </c>
      <c r="M255" s="32" t="s">
        <v>54</v>
      </c>
      <c r="N255" s="32" t="s">
        <v>54</v>
      </c>
      <c r="O255" s="32" t="s">
        <v>54</v>
      </c>
      <c r="P255" s="32" t="s">
        <v>54</v>
      </c>
      <c r="Q255" s="32" t="s">
        <v>54</v>
      </c>
      <c r="R255" s="36">
        <f t="shared" si="617"/>
        <v>0</v>
      </c>
      <c r="S255" s="92">
        <f t="shared" si="621"/>
        <v>0</v>
      </c>
      <c r="T255" s="42">
        <f t="shared" si="581"/>
        <v>2.76</v>
      </c>
      <c r="U255" s="24">
        <f t="shared" si="622"/>
        <v>0</v>
      </c>
      <c r="V255" s="25">
        <f t="shared" si="623"/>
        <v>11.15</v>
      </c>
      <c r="W255" s="70">
        <f t="shared" si="587"/>
        <v>39</v>
      </c>
      <c r="X255" s="44">
        <f t="shared" si="618"/>
        <v>39</v>
      </c>
      <c r="Y255" s="11">
        <f t="shared" si="624"/>
        <v>3510</v>
      </c>
      <c r="Z255" s="6">
        <f t="shared" si="625"/>
        <v>2.4977578475336322</v>
      </c>
      <c r="AA255" s="26">
        <f t="shared" si="626"/>
        <v>21.4</v>
      </c>
      <c r="AB255" s="11" t="e">
        <f>ROUND(AA255*#REF!,-1)</f>
        <v>#REF!</v>
      </c>
      <c r="AC255" s="7">
        <f t="shared" si="627"/>
        <v>0.9192825112107621</v>
      </c>
      <c r="AD255" s="27">
        <f t="shared" si="628"/>
        <v>16.100000000000001</v>
      </c>
      <c r="AE255" s="11" t="e">
        <f>ROUND(AD255*#REF!,-1)</f>
        <v>#REF!</v>
      </c>
      <c r="AF255" s="19">
        <f t="shared" si="629"/>
        <v>0.44394618834080724</v>
      </c>
      <c r="AG255" s="57"/>
      <c r="AH255" s="82">
        <f t="shared" si="619"/>
        <v>0</v>
      </c>
      <c r="AI255" s="83" t="s">
        <v>54</v>
      </c>
      <c r="AJ255" s="83" t="s">
        <v>54</v>
      </c>
      <c r="AK255" s="83" t="s">
        <v>54</v>
      </c>
      <c r="AL255" s="83" t="s">
        <v>54</v>
      </c>
      <c r="AM255" s="83" t="s">
        <v>54</v>
      </c>
      <c r="AN255" s="83" t="s">
        <v>54</v>
      </c>
      <c r="AO255" s="83" t="s">
        <v>54</v>
      </c>
      <c r="AP255" s="89">
        <f t="shared" si="630"/>
        <v>0</v>
      </c>
      <c r="AQ255" s="86">
        <f t="shared" si="631"/>
        <v>0</v>
      </c>
      <c r="AR255" s="64">
        <v>0</v>
      </c>
      <c r="AS255" s="65" t="s">
        <v>54</v>
      </c>
      <c r="AT255" s="65" t="s">
        <v>54</v>
      </c>
      <c r="AU255" s="65" t="s">
        <v>54</v>
      </c>
      <c r="AV255" s="65" t="s">
        <v>54</v>
      </c>
      <c r="AW255" s="65" t="s">
        <v>54</v>
      </c>
      <c r="AX255" s="65" t="s">
        <v>54</v>
      </c>
      <c r="AY255" s="65" t="s">
        <v>54</v>
      </c>
      <c r="AZ255" s="61">
        <f t="shared" si="632"/>
        <v>0</v>
      </c>
      <c r="BA255" s="9">
        <f t="shared" si="633"/>
        <v>0</v>
      </c>
      <c r="BB255" s="9">
        <f t="shared" si="634"/>
        <v>0</v>
      </c>
      <c r="BC255" s="68">
        <v>0</v>
      </c>
      <c r="BD255" s="69" t="s">
        <v>54</v>
      </c>
      <c r="BE255" s="69" t="s">
        <v>54</v>
      </c>
      <c r="BF255" s="69" t="s">
        <v>54</v>
      </c>
      <c r="BG255" s="69" t="s">
        <v>54</v>
      </c>
      <c r="BH255" s="69" t="s">
        <v>54</v>
      </c>
      <c r="BI255" s="69" t="s">
        <v>54</v>
      </c>
      <c r="BJ255" s="69" t="s">
        <v>54</v>
      </c>
      <c r="BK255" s="61">
        <f t="shared" si="635"/>
        <v>0</v>
      </c>
      <c r="BL255" s="9">
        <f t="shared" si="636"/>
        <v>0</v>
      </c>
      <c r="BM255" s="9">
        <f t="shared" si="637"/>
        <v>0</v>
      </c>
      <c r="BN255" s="78">
        <v>0</v>
      </c>
      <c r="BO255" s="79" t="s">
        <v>54</v>
      </c>
      <c r="BP255" s="79" t="s">
        <v>54</v>
      </c>
      <c r="BQ255" s="79" t="s">
        <v>54</v>
      </c>
      <c r="BR255" s="79" t="s">
        <v>54</v>
      </c>
      <c r="BS255" s="79" t="s">
        <v>54</v>
      </c>
      <c r="BT255" s="79" t="s">
        <v>54</v>
      </c>
      <c r="BU255" s="79" t="s">
        <v>54</v>
      </c>
      <c r="BV255" s="61">
        <f t="shared" si="638"/>
        <v>0</v>
      </c>
      <c r="BW255" s="9">
        <f t="shared" si="639"/>
        <v>0</v>
      </c>
      <c r="BX255" s="9">
        <f t="shared" si="640"/>
        <v>0</v>
      </c>
      <c r="BY255" s="8">
        <v>0</v>
      </c>
      <c r="BZ255" s="9">
        <f t="shared" si="588"/>
        <v>0</v>
      </c>
      <c r="CA255" s="9">
        <f t="shared" si="589"/>
        <v>0</v>
      </c>
      <c r="CB255" s="8">
        <v>0</v>
      </c>
      <c r="CC255" s="9">
        <f t="shared" si="590"/>
        <v>0</v>
      </c>
      <c r="CD255" s="9">
        <f t="shared" si="591"/>
        <v>0</v>
      </c>
      <c r="CE255" s="10">
        <v>1</v>
      </c>
    </row>
    <row r="256" spans="1:83" s="10" customFormat="1" ht="58.5" customHeight="1">
      <c r="A256" s="10" t="s">
        <v>21</v>
      </c>
      <c r="B256" s="40"/>
      <c r="C256" s="123" t="s">
        <v>1655</v>
      </c>
      <c r="D256" s="20" t="s">
        <v>2198</v>
      </c>
      <c r="E256" s="20" t="s">
        <v>1690</v>
      </c>
      <c r="F256" s="20" t="s">
        <v>1691</v>
      </c>
      <c r="G256" s="96">
        <f t="shared" si="641"/>
        <v>8.39</v>
      </c>
      <c r="H256" s="110">
        <f>SUMIF(цены!A:A,C256,цены!B:B)</f>
        <v>12.9</v>
      </c>
      <c r="I256" s="113">
        <f>SUMIF(наличие!H:H,C256,наличие!D:D)</f>
        <v>0</v>
      </c>
      <c r="J256" s="35">
        <v>0</v>
      </c>
      <c r="K256" s="32" t="s">
        <v>54</v>
      </c>
      <c r="L256" s="32" t="s">
        <v>54</v>
      </c>
      <c r="M256" s="32" t="s">
        <v>54</v>
      </c>
      <c r="N256" s="32" t="s">
        <v>54</v>
      </c>
      <c r="O256" s="32" t="s">
        <v>54</v>
      </c>
      <c r="P256" s="32" t="s">
        <v>54</v>
      </c>
      <c r="Q256" s="32" t="s">
        <v>54</v>
      </c>
      <c r="R256" s="36">
        <f t="shared" si="617"/>
        <v>0</v>
      </c>
      <c r="S256" s="92">
        <f t="shared" si="621"/>
        <v>0</v>
      </c>
      <c r="T256" s="42">
        <f t="shared" si="581"/>
        <v>2.76</v>
      </c>
      <c r="U256" s="24">
        <f t="shared" si="622"/>
        <v>0</v>
      </c>
      <c r="V256" s="25">
        <f t="shared" si="623"/>
        <v>11.15</v>
      </c>
      <c r="W256" s="70">
        <f t="shared" si="587"/>
        <v>39</v>
      </c>
      <c r="X256" s="44">
        <f t="shared" si="618"/>
        <v>39</v>
      </c>
      <c r="Y256" s="11">
        <f t="shared" si="624"/>
        <v>3510</v>
      </c>
      <c r="Z256" s="6">
        <f t="shared" si="625"/>
        <v>2.4977578475336322</v>
      </c>
      <c r="AA256" s="26">
        <f t="shared" si="626"/>
        <v>21.4</v>
      </c>
      <c r="AB256" s="11" t="e">
        <f>ROUND(AA256*#REF!,-1)</f>
        <v>#REF!</v>
      </c>
      <c r="AC256" s="7">
        <f t="shared" si="627"/>
        <v>0.9192825112107621</v>
      </c>
      <c r="AD256" s="27">
        <f t="shared" si="628"/>
        <v>16.100000000000001</v>
      </c>
      <c r="AE256" s="11" t="e">
        <f>ROUND(AD256*#REF!,-1)</f>
        <v>#REF!</v>
      </c>
      <c r="AF256" s="19">
        <f t="shared" si="629"/>
        <v>0.44394618834080724</v>
      </c>
      <c r="AG256" s="57"/>
      <c r="AH256" s="82">
        <f t="shared" si="619"/>
        <v>0</v>
      </c>
      <c r="AI256" s="83" t="s">
        <v>54</v>
      </c>
      <c r="AJ256" s="83" t="s">
        <v>54</v>
      </c>
      <c r="AK256" s="83" t="s">
        <v>54</v>
      </c>
      <c r="AL256" s="83" t="s">
        <v>54</v>
      </c>
      <c r="AM256" s="83" t="s">
        <v>54</v>
      </c>
      <c r="AN256" s="83" t="s">
        <v>54</v>
      </c>
      <c r="AO256" s="83" t="s">
        <v>54</v>
      </c>
      <c r="AP256" s="89">
        <f t="shared" si="630"/>
        <v>0</v>
      </c>
      <c r="AQ256" s="86">
        <f t="shared" si="631"/>
        <v>0</v>
      </c>
      <c r="AR256" s="64">
        <v>0</v>
      </c>
      <c r="AS256" s="65" t="s">
        <v>54</v>
      </c>
      <c r="AT256" s="65" t="s">
        <v>54</v>
      </c>
      <c r="AU256" s="65" t="s">
        <v>54</v>
      </c>
      <c r="AV256" s="65" t="s">
        <v>54</v>
      </c>
      <c r="AW256" s="65" t="s">
        <v>54</v>
      </c>
      <c r="AX256" s="65" t="s">
        <v>54</v>
      </c>
      <c r="AY256" s="65" t="s">
        <v>54</v>
      </c>
      <c r="AZ256" s="61">
        <f t="shared" si="632"/>
        <v>0</v>
      </c>
      <c r="BA256" s="9">
        <f t="shared" si="633"/>
        <v>0</v>
      </c>
      <c r="BB256" s="9">
        <f t="shared" si="634"/>
        <v>0</v>
      </c>
      <c r="BC256" s="68">
        <v>0</v>
      </c>
      <c r="BD256" s="69" t="s">
        <v>54</v>
      </c>
      <c r="BE256" s="69" t="s">
        <v>54</v>
      </c>
      <c r="BF256" s="69" t="s">
        <v>54</v>
      </c>
      <c r="BG256" s="69" t="s">
        <v>54</v>
      </c>
      <c r="BH256" s="69" t="s">
        <v>54</v>
      </c>
      <c r="BI256" s="69" t="s">
        <v>54</v>
      </c>
      <c r="BJ256" s="69" t="s">
        <v>54</v>
      </c>
      <c r="BK256" s="61">
        <f t="shared" si="635"/>
        <v>0</v>
      </c>
      <c r="BL256" s="9">
        <f t="shared" si="636"/>
        <v>0</v>
      </c>
      <c r="BM256" s="9">
        <f t="shared" si="637"/>
        <v>0</v>
      </c>
      <c r="BN256" s="78">
        <v>0</v>
      </c>
      <c r="BO256" s="79" t="s">
        <v>54</v>
      </c>
      <c r="BP256" s="79" t="s">
        <v>54</v>
      </c>
      <c r="BQ256" s="79" t="s">
        <v>54</v>
      </c>
      <c r="BR256" s="79" t="s">
        <v>54</v>
      </c>
      <c r="BS256" s="79" t="s">
        <v>54</v>
      </c>
      <c r="BT256" s="79" t="s">
        <v>54</v>
      </c>
      <c r="BU256" s="79" t="s">
        <v>54</v>
      </c>
      <c r="BV256" s="61">
        <f t="shared" si="638"/>
        <v>0</v>
      </c>
      <c r="BW256" s="9">
        <f t="shared" si="639"/>
        <v>0</v>
      </c>
      <c r="BX256" s="9">
        <f t="shared" si="640"/>
        <v>0</v>
      </c>
      <c r="BY256" s="8">
        <v>0</v>
      </c>
      <c r="BZ256" s="9">
        <f t="shared" si="588"/>
        <v>0</v>
      </c>
      <c r="CA256" s="9">
        <f t="shared" si="589"/>
        <v>0</v>
      </c>
      <c r="CB256" s="8">
        <v>0</v>
      </c>
      <c r="CC256" s="9">
        <f t="shared" si="590"/>
        <v>0</v>
      </c>
      <c r="CD256" s="9">
        <f t="shared" si="591"/>
        <v>0</v>
      </c>
      <c r="CE256" s="10">
        <v>1</v>
      </c>
    </row>
    <row r="257" spans="1:83" s="10" customFormat="1" ht="58.5" customHeight="1">
      <c r="A257" s="10" t="s">
        <v>24</v>
      </c>
      <c r="B257" s="94"/>
      <c r="C257" s="124" t="s">
        <v>1728</v>
      </c>
      <c r="D257" s="20" t="s">
        <v>2246</v>
      </c>
      <c r="E257" s="95" t="s">
        <v>1690</v>
      </c>
      <c r="F257" s="20" t="s">
        <v>1691</v>
      </c>
      <c r="G257" s="96">
        <f t="shared" si="641"/>
        <v>10.34</v>
      </c>
      <c r="H257" s="97">
        <f>SUMIF(цены!A:A,C257,цены!B:B)</f>
        <v>15.9</v>
      </c>
      <c r="I257" s="113">
        <f>SUMIF(наличие!H:H,C257,наличие!D:D)</f>
        <v>0</v>
      </c>
      <c r="J257" s="35">
        <v>0</v>
      </c>
      <c r="K257" s="32" t="s">
        <v>54</v>
      </c>
      <c r="L257" s="32" t="s">
        <v>54</v>
      </c>
      <c r="M257" s="32" t="s">
        <v>54</v>
      </c>
      <c r="N257" s="32" t="s">
        <v>54</v>
      </c>
      <c r="O257" s="32" t="s">
        <v>54</v>
      </c>
      <c r="P257" s="32" t="s">
        <v>54</v>
      </c>
      <c r="Q257" s="32" t="s">
        <v>54</v>
      </c>
      <c r="R257" s="36">
        <f t="shared" si="617"/>
        <v>0</v>
      </c>
      <c r="S257" s="92">
        <f t="shared" si="621"/>
        <v>0</v>
      </c>
      <c r="T257" s="42">
        <f t="shared" si="581"/>
        <v>3.05</v>
      </c>
      <c r="U257" s="24">
        <f t="shared" si="622"/>
        <v>0</v>
      </c>
      <c r="V257" s="25">
        <f t="shared" si="623"/>
        <v>13.39</v>
      </c>
      <c r="W257" s="70">
        <f t="shared" si="587"/>
        <v>47</v>
      </c>
      <c r="X257" s="44">
        <f t="shared" si="618"/>
        <v>46.9</v>
      </c>
      <c r="Y257" s="11">
        <f t="shared" si="624"/>
        <v>4230</v>
      </c>
      <c r="Z257" s="6">
        <f t="shared" si="625"/>
        <v>2.5100821508588496</v>
      </c>
      <c r="AA257" s="26">
        <f t="shared" si="626"/>
        <v>25.8</v>
      </c>
      <c r="AB257" s="11" t="e">
        <f>ROUND(AA257*#REF!,-1)</f>
        <v>#REF!</v>
      </c>
      <c r="AC257" s="7">
        <f t="shared" si="627"/>
        <v>0.92681105302464528</v>
      </c>
      <c r="AD257" s="27">
        <f t="shared" si="628"/>
        <v>19.399999999999999</v>
      </c>
      <c r="AE257" s="11" t="e">
        <f>ROUND(AD257*#REF!,-1)</f>
        <v>#REF!</v>
      </c>
      <c r="AF257" s="19">
        <f t="shared" si="629"/>
        <v>0.44884241971620598</v>
      </c>
      <c r="AG257" s="57"/>
      <c r="AH257" s="82">
        <f t="shared" si="619"/>
        <v>0</v>
      </c>
      <c r="AI257" s="83" t="s">
        <v>54</v>
      </c>
      <c r="AJ257" s="83" t="s">
        <v>54</v>
      </c>
      <c r="AK257" s="83" t="s">
        <v>54</v>
      </c>
      <c r="AL257" s="83" t="s">
        <v>54</v>
      </c>
      <c r="AM257" s="83" t="s">
        <v>54</v>
      </c>
      <c r="AN257" s="83" t="s">
        <v>54</v>
      </c>
      <c r="AO257" s="83" t="s">
        <v>54</v>
      </c>
      <c r="AP257" s="89">
        <f t="shared" si="630"/>
        <v>0</v>
      </c>
      <c r="AQ257" s="86">
        <f t="shared" si="631"/>
        <v>0</v>
      </c>
      <c r="AR257" s="64">
        <v>0</v>
      </c>
      <c r="AS257" s="65" t="s">
        <v>54</v>
      </c>
      <c r="AT257" s="65" t="s">
        <v>54</v>
      </c>
      <c r="AU257" s="65" t="s">
        <v>54</v>
      </c>
      <c r="AV257" s="65" t="s">
        <v>54</v>
      </c>
      <c r="AW257" s="65" t="s">
        <v>54</v>
      </c>
      <c r="AX257" s="65" t="s">
        <v>54</v>
      </c>
      <c r="AY257" s="65" t="s">
        <v>54</v>
      </c>
      <c r="AZ257" s="61">
        <f t="shared" si="632"/>
        <v>0</v>
      </c>
      <c r="BA257" s="9">
        <f t="shared" si="633"/>
        <v>0</v>
      </c>
      <c r="BB257" s="9">
        <f t="shared" si="634"/>
        <v>0</v>
      </c>
      <c r="BC257" s="68">
        <v>0</v>
      </c>
      <c r="BD257" s="69" t="s">
        <v>54</v>
      </c>
      <c r="BE257" s="69" t="s">
        <v>54</v>
      </c>
      <c r="BF257" s="69" t="s">
        <v>54</v>
      </c>
      <c r="BG257" s="69" t="s">
        <v>54</v>
      </c>
      <c r="BH257" s="69" t="s">
        <v>54</v>
      </c>
      <c r="BI257" s="69" t="s">
        <v>54</v>
      </c>
      <c r="BJ257" s="69" t="s">
        <v>54</v>
      </c>
      <c r="BK257" s="61">
        <f t="shared" si="635"/>
        <v>0</v>
      </c>
      <c r="BL257" s="9">
        <f t="shared" si="636"/>
        <v>0</v>
      </c>
      <c r="BM257" s="9">
        <f t="shared" si="637"/>
        <v>0</v>
      </c>
      <c r="BN257" s="78">
        <v>0</v>
      </c>
      <c r="BO257" s="79" t="s">
        <v>54</v>
      </c>
      <c r="BP257" s="79" t="s">
        <v>54</v>
      </c>
      <c r="BQ257" s="79" t="s">
        <v>54</v>
      </c>
      <c r="BR257" s="79" t="s">
        <v>54</v>
      </c>
      <c r="BS257" s="79" t="s">
        <v>54</v>
      </c>
      <c r="BT257" s="79" t="s">
        <v>54</v>
      </c>
      <c r="BU257" s="79" t="s">
        <v>54</v>
      </c>
      <c r="BV257" s="61">
        <f t="shared" si="638"/>
        <v>0</v>
      </c>
      <c r="BW257" s="9">
        <f t="shared" si="639"/>
        <v>0</v>
      </c>
      <c r="BX257" s="9">
        <f t="shared" si="640"/>
        <v>0</v>
      </c>
      <c r="BY257" s="8">
        <v>0</v>
      </c>
      <c r="BZ257" s="9">
        <f t="shared" si="588"/>
        <v>0</v>
      </c>
      <c r="CA257" s="9">
        <f t="shared" si="589"/>
        <v>0</v>
      </c>
      <c r="CB257" s="8">
        <v>0</v>
      </c>
      <c r="CC257" s="9">
        <f t="shared" si="590"/>
        <v>0</v>
      </c>
      <c r="CD257" s="9">
        <f t="shared" si="591"/>
        <v>0</v>
      </c>
      <c r="CE257" s="10">
        <v>1</v>
      </c>
    </row>
    <row r="258" spans="1:83" s="10" customFormat="1" ht="58.5" customHeight="1">
      <c r="A258" s="10" t="s">
        <v>24</v>
      </c>
      <c r="B258" s="94"/>
      <c r="C258" s="124" t="s">
        <v>1728</v>
      </c>
      <c r="D258" s="20" t="s">
        <v>2189</v>
      </c>
      <c r="E258" s="95" t="s">
        <v>1690</v>
      </c>
      <c r="F258" s="20" t="s">
        <v>1691</v>
      </c>
      <c r="G258" s="96">
        <f t="shared" si="641"/>
        <v>10.34</v>
      </c>
      <c r="H258" s="97">
        <f>SUMIF(цены!A:A,C258,цены!B:B)</f>
        <v>15.9</v>
      </c>
      <c r="I258" s="113">
        <f>SUMIF(наличие!H:H,C258,наличие!D:D)</f>
        <v>0</v>
      </c>
      <c r="J258" s="35">
        <v>0</v>
      </c>
      <c r="K258" s="32" t="s">
        <v>54</v>
      </c>
      <c r="L258" s="32" t="s">
        <v>54</v>
      </c>
      <c r="M258" s="32" t="s">
        <v>54</v>
      </c>
      <c r="N258" s="32" t="s">
        <v>54</v>
      </c>
      <c r="O258" s="32" t="s">
        <v>54</v>
      </c>
      <c r="P258" s="32" t="s">
        <v>54</v>
      </c>
      <c r="Q258" s="32" t="s">
        <v>54</v>
      </c>
      <c r="R258" s="36">
        <f t="shared" si="617"/>
        <v>0</v>
      </c>
      <c r="S258" s="92">
        <f t="shared" si="621"/>
        <v>0</v>
      </c>
      <c r="T258" s="42">
        <f t="shared" si="581"/>
        <v>3.05</v>
      </c>
      <c r="U258" s="24">
        <f t="shared" si="622"/>
        <v>0</v>
      </c>
      <c r="V258" s="25">
        <f t="shared" si="623"/>
        <v>13.39</v>
      </c>
      <c r="W258" s="70">
        <f t="shared" si="587"/>
        <v>47</v>
      </c>
      <c r="X258" s="44">
        <f t="shared" si="618"/>
        <v>46.9</v>
      </c>
      <c r="Y258" s="11">
        <f t="shared" si="624"/>
        <v>4230</v>
      </c>
      <c r="Z258" s="6">
        <f t="shared" si="625"/>
        <v>2.5100821508588496</v>
      </c>
      <c r="AA258" s="26">
        <f t="shared" si="626"/>
        <v>25.8</v>
      </c>
      <c r="AB258" s="11" t="e">
        <f>ROUND(AA258*#REF!,-1)</f>
        <v>#REF!</v>
      </c>
      <c r="AC258" s="7">
        <f t="shared" si="627"/>
        <v>0.92681105302464528</v>
      </c>
      <c r="AD258" s="27">
        <f t="shared" si="628"/>
        <v>19.399999999999999</v>
      </c>
      <c r="AE258" s="11" t="e">
        <f>ROUND(AD258*#REF!,-1)</f>
        <v>#REF!</v>
      </c>
      <c r="AF258" s="19">
        <f t="shared" si="629"/>
        <v>0.44884241971620598</v>
      </c>
      <c r="AG258" s="57"/>
      <c r="AH258" s="82">
        <f t="shared" si="619"/>
        <v>0</v>
      </c>
      <c r="AI258" s="83" t="s">
        <v>54</v>
      </c>
      <c r="AJ258" s="83" t="s">
        <v>54</v>
      </c>
      <c r="AK258" s="83" t="s">
        <v>54</v>
      </c>
      <c r="AL258" s="83" t="s">
        <v>54</v>
      </c>
      <c r="AM258" s="83" t="s">
        <v>54</v>
      </c>
      <c r="AN258" s="83" t="s">
        <v>54</v>
      </c>
      <c r="AO258" s="83" t="s">
        <v>54</v>
      </c>
      <c r="AP258" s="89">
        <f t="shared" si="630"/>
        <v>0</v>
      </c>
      <c r="AQ258" s="86">
        <f t="shared" si="631"/>
        <v>0</v>
      </c>
      <c r="AR258" s="64">
        <v>0</v>
      </c>
      <c r="AS258" s="65" t="s">
        <v>54</v>
      </c>
      <c r="AT258" s="65" t="s">
        <v>54</v>
      </c>
      <c r="AU258" s="65" t="s">
        <v>54</v>
      </c>
      <c r="AV258" s="65" t="s">
        <v>54</v>
      </c>
      <c r="AW258" s="65" t="s">
        <v>54</v>
      </c>
      <c r="AX258" s="65" t="s">
        <v>54</v>
      </c>
      <c r="AY258" s="65" t="s">
        <v>54</v>
      </c>
      <c r="AZ258" s="61">
        <f t="shared" si="632"/>
        <v>0</v>
      </c>
      <c r="BA258" s="9">
        <f t="shared" si="633"/>
        <v>0</v>
      </c>
      <c r="BB258" s="9">
        <f t="shared" si="634"/>
        <v>0</v>
      </c>
      <c r="BC258" s="68">
        <v>0</v>
      </c>
      <c r="BD258" s="69" t="s">
        <v>54</v>
      </c>
      <c r="BE258" s="69" t="s">
        <v>54</v>
      </c>
      <c r="BF258" s="69" t="s">
        <v>54</v>
      </c>
      <c r="BG258" s="69" t="s">
        <v>54</v>
      </c>
      <c r="BH258" s="69" t="s">
        <v>54</v>
      </c>
      <c r="BI258" s="69" t="s">
        <v>54</v>
      </c>
      <c r="BJ258" s="69" t="s">
        <v>54</v>
      </c>
      <c r="BK258" s="61">
        <f t="shared" si="635"/>
        <v>0</v>
      </c>
      <c r="BL258" s="9">
        <f t="shared" si="636"/>
        <v>0</v>
      </c>
      <c r="BM258" s="9">
        <f t="shared" si="637"/>
        <v>0</v>
      </c>
      <c r="BN258" s="78">
        <v>0</v>
      </c>
      <c r="BO258" s="79" t="s">
        <v>54</v>
      </c>
      <c r="BP258" s="79" t="s">
        <v>54</v>
      </c>
      <c r="BQ258" s="79" t="s">
        <v>54</v>
      </c>
      <c r="BR258" s="79" t="s">
        <v>54</v>
      </c>
      <c r="BS258" s="79" t="s">
        <v>54</v>
      </c>
      <c r="BT258" s="79" t="s">
        <v>54</v>
      </c>
      <c r="BU258" s="79" t="s">
        <v>54</v>
      </c>
      <c r="BV258" s="61">
        <f t="shared" si="638"/>
        <v>0</v>
      </c>
      <c r="BW258" s="9">
        <f t="shared" si="639"/>
        <v>0</v>
      </c>
      <c r="BX258" s="9">
        <f t="shared" si="640"/>
        <v>0</v>
      </c>
      <c r="BY258" s="8">
        <v>0</v>
      </c>
      <c r="BZ258" s="9">
        <f t="shared" si="588"/>
        <v>0</v>
      </c>
      <c r="CA258" s="9">
        <f t="shared" si="589"/>
        <v>0</v>
      </c>
      <c r="CB258" s="8">
        <v>0</v>
      </c>
      <c r="CC258" s="9">
        <f t="shared" si="590"/>
        <v>0</v>
      </c>
      <c r="CD258" s="9">
        <f t="shared" si="591"/>
        <v>0</v>
      </c>
      <c r="CE258" s="10">
        <v>1</v>
      </c>
    </row>
    <row r="259" spans="1:83" s="10" customFormat="1" ht="58.5" customHeight="1">
      <c r="A259" s="10" t="s">
        <v>24</v>
      </c>
      <c r="B259" s="33"/>
      <c r="C259" s="124" t="s">
        <v>1728</v>
      </c>
      <c r="D259" s="20" t="s">
        <v>2193</v>
      </c>
      <c r="E259" s="95" t="s">
        <v>1690</v>
      </c>
      <c r="F259" s="20" t="s">
        <v>1691</v>
      </c>
      <c r="G259" s="96">
        <f t="shared" si="641"/>
        <v>10.34</v>
      </c>
      <c r="H259" s="110">
        <f>SUMIF(цены!A:A,C259,цены!B:B)</f>
        <v>15.9</v>
      </c>
      <c r="I259" s="113">
        <f>SUMIF(наличие!H:H,C259,наличие!D:D)</f>
        <v>0</v>
      </c>
      <c r="J259" s="35">
        <v>0</v>
      </c>
      <c r="K259" s="32" t="s">
        <v>54</v>
      </c>
      <c r="L259" s="32" t="s">
        <v>54</v>
      </c>
      <c r="M259" s="32" t="s">
        <v>54</v>
      </c>
      <c r="N259" s="32" t="s">
        <v>54</v>
      </c>
      <c r="O259" s="32" t="s">
        <v>54</v>
      </c>
      <c r="P259" s="32" t="s">
        <v>54</v>
      </c>
      <c r="Q259" s="32" t="s">
        <v>54</v>
      </c>
      <c r="R259" s="36">
        <f t="shared" si="617"/>
        <v>0</v>
      </c>
      <c r="S259" s="92">
        <f t="shared" si="621"/>
        <v>0</v>
      </c>
      <c r="T259" s="42">
        <f t="shared" si="581"/>
        <v>3.05</v>
      </c>
      <c r="U259" s="24">
        <f t="shared" si="622"/>
        <v>0</v>
      </c>
      <c r="V259" s="25">
        <f t="shared" si="623"/>
        <v>13.39</v>
      </c>
      <c r="W259" s="70">
        <f t="shared" si="587"/>
        <v>47</v>
      </c>
      <c r="X259" s="44">
        <f t="shared" si="618"/>
        <v>46.9</v>
      </c>
      <c r="Y259" s="11">
        <f t="shared" si="624"/>
        <v>4230</v>
      </c>
      <c r="Z259" s="6">
        <f t="shared" si="625"/>
        <v>2.5100821508588496</v>
      </c>
      <c r="AA259" s="26">
        <f t="shared" si="626"/>
        <v>25.8</v>
      </c>
      <c r="AB259" s="11" t="e">
        <f>ROUND(AA259*#REF!,-1)</f>
        <v>#REF!</v>
      </c>
      <c r="AC259" s="7">
        <f t="shared" si="627"/>
        <v>0.92681105302464528</v>
      </c>
      <c r="AD259" s="27">
        <f t="shared" si="628"/>
        <v>19.399999999999999</v>
      </c>
      <c r="AE259" s="11" t="e">
        <f>ROUND(AD259*#REF!,-1)</f>
        <v>#REF!</v>
      </c>
      <c r="AF259" s="19">
        <f t="shared" si="629"/>
        <v>0.44884241971620598</v>
      </c>
      <c r="AG259" s="57"/>
      <c r="AH259" s="82">
        <f t="shared" si="619"/>
        <v>0</v>
      </c>
      <c r="AI259" s="83" t="s">
        <v>54</v>
      </c>
      <c r="AJ259" s="83" t="s">
        <v>54</v>
      </c>
      <c r="AK259" s="83" t="s">
        <v>54</v>
      </c>
      <c r="AL259" s="83" t="s">
        <v>54</v>
      </c>
      <c r="AM259" s="83" t="s">
        <v>54</v>
      </c>
      <c r="AN259" s="83" t="s">
        <v>54</v>
      </c>
      <c r="AO259" s="83" t="s">
        <v>54</v>
      </c>
      <c r="AP259" s="89">
        <f t="shared" si="630"/>
        <v>0</v>
      </c>
      <c r="AQ259" s="86">
        <f t="shared" si="631"/>
        <v>0</v>
      </c>
      <c r="AR259" s="64">
        <v>0</v>
      </c>
      <c r="AS259" s="65" t="s">
        <v>54</v>
      </c>
      <c r="AT259" s="65" t="s">
        <v>54</v>
      </c>
      <c r="AU259" s="65" t="s">
        <v>54</v>
      </c>
      <c r="AV259" s="65" t="s">
        <v>54</v>
      </c>
      <c r="AW259" s="65" t="s">
        <v>54</v>
      </c>
      <c r="AX259" s="65" t="s">
        <v>54</v>
      </c>
      <c r="AY259" s="65" t="s">
        <v>54</v>
      </c>
      <c r="AZ259" s="61">
        <f t="shared" si="632"/>
        <v>0</v>
      </c>
      <c r="BA259" s="9">
        <f t="shared" si="633"/>
        <v>0</v>
      </c>
      <c r="BB259" s="9">
        <f t="shared" si="634"/>
        <v>0</v>
      </c>
      <c r="BC259" s="68">
        <v>0</v>
      </c>
      <c r="BD259" s="69" t="s">
        <v>54</v>
      </c>
      <c r="BE259" s="69" t="s">
        <v>54</v>
      </c>
      <c r="BF259" s="69" t="s">
        <v>54</v>
      </c>
      <c r="BG259" s="69" t="s">
        <v>54</v>
      </c>
      <c r="BH259" s="69" t="s">
        <v>54</v>
      </c>
      <c r="BI259" s="69" t="s">
        <v>54</v>
      </c>
      <c r="BJ259" s="69" t="s">
        <v>54</v>
      </c>
      <c r="BK259" s="61">
        <f t="shared" si="635"/>
        <v>0</v>
      </c>
      <c r="BL259" s="9">
        <f t="shared" si="636"/>
        <v>0</v>
      </c>
      <c r="BM259" s="9">
        <f t="shared" si="637"/>
        <v>0</v>
      </c>
      <c r="BN259" s="78">
        <v>0</v>
      </c>
      <c r="BO259" s="79" t="s">
        <v>54</v>
      </c>
      <c r="BP259" s="79" t="s">
        <v>54</v>
      </c>
      <c r="BQ259" s="79" t="s">
        <v>54</v>
      </c>
      <c r="BR259" s="79" t="s">
        <v>54</v>
      </c>
      <c r="BS259" s="79" t="s">
        <v>54</v>
      </c>
      <c r="BT259" s="79" t="s">
        <v>54</v>
      </c>
      <c r="BU259" s="79" t="s">
        <v>54</v>
      </c>
      <c r="BV259" s="61">
        <f t="shared" si="638"/>
        <v>0</v>
      </c>
      <c r="BW259" s="9">
        <f t="shared" si="639"/>
        <v>0</v>
      </c>
      <c r="BX259" s="9">
        <f t="shared" si="640"/>
        <v>0</v>
      </c>
      <c r="BY259" s="8">
        <v>0</v>
      </c>
      <c r="BZ259" s="9">
        <f t="shared" si="588"/>
        <v>0</v>
      </c>
      <c r="CA259" s="9">
        <f t="shared" si="589"/>
        <v>0</v>
      </c>
      <c r="CB259" s="8">
        <v>0</v>
      </c>
      <c r="CC259" s="9">
        <f t="shared" si="590"/>
        <v>0</v>
      </c>
      <c r="CD259" s="9">
        <f t="shared" si="591"/>
        <v>0</v>
      </c>
      <c r="CE259" s="10">
        <v>1</v>
      </c>
    </row>
    <row r="260" spans="1:83" s="10" customFormat="1" ht="58.5" customHeight="1">
      <c r="A260" s="10" t="s">
        <v>24</v>
      </c>
      <c r="B260" s="33"/>
      <c r="C260" s="124" t="s">
        <v>1728</v>
      </c>
      <c r="D260" s="20" t="s">
        <v>2240</v>
      </c>
      <c r="E260" s="95" t="s">
        <v>1690</v>
      </c>
      <c r="F260" s="20" t="s">
        <v>1691</v>
      </c>
      <c r="G260" s="96">
        <f t="shared" si="641"/>
        <v>10.34</v>
      </c>
      <c r="H260" s="110">
        <f>SUMIF(цены!A:A,C260,цены!B:B)</f>
        <v>15.9</v>
      </c>
      <c r="I260" s="113">
        <f>SUMIF(наличие!H:H,C260,наличие!D:D)</f>
        <v>0</v>
      </c>
      <c r="J260" s="35">
        <v>0</v>
      </c>
      <c r="K260" s="32" t="s">
        <v>54</v>
      </c>
      <c r="L260" s="32" t="s">
        <v>54</v>
      </c>
      <c r="M260" s="32" t="s">
        <v>54</v>
      </c>
      <c r="N260" s="32" t="s">
        <v>54</v>
      </c>
      <c r="O260" s="32" t="s">
        <v>54</v>
      </c>
      <c r="P260" s="32" t="s">
        <v>54</v>
      </c>
      <c r="Q260" s="32" t="s">
        <v>54</v>
      </c>
      <c r="R260" s="36">
        <f t="shared" si="617"/>
        <v>0</v>
      </c>
      <c r="S260" s="92">
        <f t="shared" si="621"/>
        <v>0</v>
      </c>
      <c r="T260" s="42">
        <f t="shared" ref="T260:T307" si="642">1.5+ROUND(G260*0.3,2)/2</f>
        <v>3.05</v>
      </c>
      <c r="U260" s="24">
        <f t="shared" si="622"/>
        <v>0</v>
      </c>
      <c r="V260" s="25">
        <f t="shared" si="623"/>
        <v>13.39</v>
      </c>
      <c r="W260" s="70">
        <f t="shared" si="587"/>
        <v>47</v>
      </c>
      <c r="X260" s="44">
        <f t="shared" si="618"/>
        <v>46.9</v>
      </c>
      <c r="Y260" s="11">
        <f t="shared" si="624"/>
        <v>4230</v>
      </c>
      <c r="Z260" s="6">
        <f t="shared" si="625"/>
        <v>2.5100821508588496</v>
      </c>
      <c r="AA260" s="26">
        <f t="shared" si="626"/>
        <v>25.8</v>
      </c>
      <c r="AB260" s="11" t="e">
        <f>ROUND(AA260*#REF!,-1)</f>
        <v>#REF!</v>
      </c>
      <c r="AC260" s="7">
        <f t="shared" si="627"/>
        <v>0.92681105302464528</v>
      </c>
      <c r="AD260" s="27">
        <f t="shared" si="628"/>
        <v>19.399999999999999</v>
      </c>
      <c r="AE260" s="11" t="e">
        <f>ROUND(AD260*#REF!,-1)</f>
        <v>#REF!</v>
      </c>
      <c r="AF260" s="19">
        <f t="shared" si="629"/>
        <v>0.44884241971620598</v>
      </c>
      <c r="AG260" s="57"/>
      <c r="AH260" s="82">
        <f t="shared" si="619"/>
        <v>0</v>
      </c>
      <c r="AI260" s="83" t="s">
        <v>54</v>
      </c>
      <c r="AJ260" s="83" t="s">
        <v>54</v>
      </c>
      <c r="AK260" s="83" t="s">
        <v>54</v>
      </c>
      <c r="AL260" s="83" t="s">
        <v>54</v>
      </c>
      <c r="AM260" s="83" t="s">
        <v>54</v>
      </c>
      <c r="AN260" s="83" t="s">
        <v>54</v>
      </c>
      <c r="AO260" s="83" t="s">
        <v>54</v>
      </c>
      <c r="AP260" s="89">
        <f t="shared" si="630"/>
        <v>0</v>
      </c>
      <c r="AQ260" s="86">
        <f t="shared" si="631"/>
        <v>0</v>
      </c>
      <c r="AR260" s="64">
        <v>0</v>
      </c>
      <c r="AS260" s="65" t="s">
        <v>54</v>
      </c>
      <c r="AT260" s="65" t="s">
        <v>54</v>
      </c>
      <c r="AU260" s="65" t="s">
        <v>54</v>
      </c>
      <c r="AV260" s="65" t="s">
        <v>54</v>
      </c>
      <c r="AW260" s="65" t="s">
        <v>54</v>
      </c>
      <c r="AX260" s="65" t="s">
        <v>54</v>
      </c>
      <c r="AY260" s="65" t="s">
        <v>54</v>
      </c>
      <c r="AZ260" s="61">
        <f t="shared" si="632"/>
        <v>0</v>
      </c>
      <c r="BA260" s="9">
        <f t="shared" si="633"/>
        <v>0</v>
      </c>
      <c r="BB260" s="9">
        <f t="shared" si="634"/>
        <v>0</v>
      </c>
      <c r="BC260" s="68">
        <v>0</v>
      </c>
      <c r="BD260" s="69" t="s">
        <v>54</v>
      </c>
      <c r="BE260" s="69" t="s">
        <v>54</v>
      </c>
      <c r="BF260" s="69" t="s">
        <v>54</v>
      </c>
      <c r="BG260" s="69" t="s">
        <v>54</v>
      </c>
      <c r="BH260" s="69" t="s">
        <v>54</v>
      </c>
      <c r="BI260" s="69" t="s">
        <v>54</v>
      </c>
      <c r="BJ260" s="69" t="s">
        <v>54</v>
      </c>
      <c r="BK260" s="61">
        <f t="shared" si="635"/>
        <v>0</v>
      </c>
      <c r="BL260" s="9">
        <f t="shared" si="636"/>
        <v>0</v>
      </c>
      <c r="BM260" s="9">
        <f t="shared" si="637"/>
        <v>0</v>
      </c>
      <c r="BN260" s="78">
        <v>0</v>
      </c>
      <c r="BO260" s="79" t="s">
        <v>54</v>
      </c>
      <c r="BP260" s="79" t="s">
        <v>54</v>
      </c>
      <c r="BQ260" s="79" t="s">
        <v>54</v>
      </c>
      <c r="BR260" s="79" t="s">
        <v>54</v>
      </c>
      <c r="BS260" s="79" t="s">
        <v>54</v>
      </c>
      <c r="BT260" s="79" t="s">
        <v>54</v>
      </c>
      <c r="BU260" s="79" t="s">
        <v>54</v>
      </c>
      <c r="BV260" s="61">
        <f t="shared" si="638"/>
        <v>0</v>
      </c>
      <c r="BW260" s="9">
        <f t="shared" si="639"/>
        <v>0</v>
      </c>
      <c r="BX260" s="9">
        <f t="shared" si="640"/>
        <v>0</v>
      </c>
      <c r="BY260" s="8">
        <v>0</v>
      </c>
      <c r="BZ260" s="9">
        <f t="shared" si="588"/>
        <v>0</v>
      </c>
      <c r="CA260" s="9">
        <f t="shared" si="589"/>
        <v>0</v>
      </c>
      <c r="CB260" s="8">
        <v>0</v>
      </c>
      <c r="CC260" s="9">
        <f t="shared" si="590"/>
        <v>0</v>
      </c>
      <c r="CD260" s="9">
        <f t="shared" si="591"/>
        <v>0</v>
      </c>
      <c r="CE260" s="10">
        <v>1</v>
      </c>
    </row>
    <row r="261" spans="1:83" s="10" customFormat="1" ht="58.5" customHeight="1">
      <c r="A261" s="10" t="s">
        <v>24</v>
      </c>
      <c r="B261" s="33"/>
      <c r="C261" s="124" t="s">
        <v>1728</v>
      </c>
      <c r="D261" s="20" t="s">
        <v>2215</v>
      </c>
      <c r="E261" s="95" t="s">
        <v>1690</v>
      </c>
      <c r="F261" s="20" t="s">
        <v>1691</v>
      </c>
      <c r="G261" s="96">
        <f t="shared" si="641"/>
        <v>10.34</v>
      </c>
      <c r="H261" s="110">
        <f>SUMIF(цены!A:A,C261,цены!B:B)</f>
        <v>15.9</v>
      </c>
      <c r="I261" s="113">
        <f>SUMIF(наличие!H:H,C261,наличие!D:D)</f>
        <v>0</v>
      </c>
      <c r="J261" s="35">
        <v>0</v>
      </c>
      <c r="K261" s="32" t="s">
        <v>54</v>
      </c>
      <c r="L261" s="32" t="s">
        <v>54</v>
      </c>
      <c r="M261" s="32" t="s">
        <v>54</v>
      </c>
      <c r="N261" s="32" t="s">
        <v>54</v>
      </c>
      <c r="O261" s="32" t="s">
        <v>54</v>
      </c>
      <c r="P261" s="32" t="s">
        <v>54</v>
      </c>
      <c r="Q261" s="32" t="s">
        <v>54</v>
      </c>
      <c r="R261" s="36">
        <f t="shared" si="617"/>
        <v>0</v>
      </c>
      <c r="S261" s="92">
        <f t="shared" si="621"/>
        <v>0</v>
      </c>
      <c r="T261" s="42">
        <f t="shared" si="642"/>
        <v>3.05</v>
      </c>
      <c r="U261" s="24">
        <f t="shared" si="622"/>
        <v>0</v>
      </c>
      <c r="V261" s="25">
        <f t="shared" si="623"/>
        <v>13.39</v>
      </c>
      <c r="W261" s="70">
        <f t="shared" si="587"/>
        <v>47</v>
      </c>
      <c r="X261" s="44">
        <f t="shared" si="618"/>
        <v>46.9</v>
      </c>
      <c r="Y261" s="11">
        <f t="shared" si="624"/>
        <v>4230</v>
      </c>
      <c r="Z261" s="6">
        <f t="shared" si="625"/>
        <v>2.5100821508588496</v>
      </c>
      <c r="AA261" s="26">
        <f t="shared" si="626"/>
        <v>25.8</v>
      </c>
      <c r="AB261" s="11" t="e">
        <f>ROUND(AA261*#REF!,-1)</f>
        <v>#REF!</v>
      </c>
      <c r="AC261" s="7">
        <f t="shared" si="627"/>
        <v>0.92681105302464528</v>
      </c>
      <c r="AD261" s="27">
        <f t="shared" si="628"/>
        <v>19.399999999999999</v>
      </c>
      <c r="AE261" s="11" t="e">
        <f>ROUND(AD261*#REF!,-1)</f>
        <v>#REF!</v>
      </c>
      <c r="AF261" s="19">
        <f t="shared" si="629"/>
        <v>0.44884241971620598</v>
      </c>
      <c r="AG261" s="57"/>
      <c r="AH261" s="82">
        <f t="shared" si="619"/>
        <v>0</v>
      </c>
      <c r="AI261" s="83" t="s">
        <v>54</v>
      </c>
      <c r="AJ261" s="83" t="s">
        <v>54</v>
      </c>
      <c r="AK261" s="83" t="s">
        <v>54</v>
      </c>
      <c r="AL261" s="83" t="s">
        <v>54</v>
      </c>
      <c r="AM261" s="83" t="s">
        <v>54</v>
      </c>
      <c r="AN261" s="83" t="s">
        <v>54</v>
      </c>
      <c r="AO261" s="83" t="s">
        <v>54</v>
      </c>
      <c r="AP261" s="89">
        <f t="shared" si="630"/>
        <v>0</v>
      </c>
      <c r="AQ261" s="86">
        <f t="shared" si="631"/>
        <v>0</v>
      </c>
      <c r="AR261" s="64">
        <v>0</v>
      </c>
      <c r="AS261" s="65" t="s">
        <v>54</v>
      </c>
      <c r="AT261" s="65" t="s">
        <v>54</v>
      </c>
      <c r="AU261" s="65" t="s">
        <v>54</v>
      </c>
      <c r="AV261" s="65" t="s">
        <v>54</v>
      </c>
      <c r="AW261" s="65" t="s">
        <v>54</v>
      </c>
      <c r="AX261" s="65" t="s">
        <v>54</v>
      </c>
      <c r="AY261" s="65" t="s">
        <v>54</v>
      </c>
      <c r="AZ261" s="61">
        <f t="shared" si="632"/>
        <v>0</v>
      </c>
      <c r="BA261" s="9">
        <f t="shared" si="633"/>
        <v>0</v>
      </c>
      <c r="BB261" s="9">
        <f t="shared" si="634"/>
        <v>0</v>
      </c>
      <c r="BC261" s="68">
        <v>0</v>
      </c>
      <c r="BD261" s="69" t="s">
        <v>54</v>
      </c>
      <c r="BE261" s="69" t="s">
        <v>54</v>
      </c>
      <c r="BF261" s="69" t="s">
        <v>54</v>
      </c>
      <c r="BG261" s="69" t="s">
        <v>54</v>
      </c>
      <c r="BH261" s="69" t="s">
        <v>54</v>
      </c>
      <c r="BI261" s="69" t="s">
        <v>54</v>
      </c>
      <c r="BJ261" s="69" t="s">
        <v>54</v>
      </c>
      <c r="BK261" s="61">
        <f t="shared" si="635"/>
        <v>0</v>
      </c>
      <c r="BL261" s="9">
        <f t="shared" si="636"/>
        <v>0</v>
      </c>
      <c r="BM261" s="9">
        <f t="shared" si="637"/>
        <v>0</v>
      </c>
      <c r="BN261" s="78">
        <v>0</v>
      </c>
      <c r="BO261" s="79" t="s">
        <v>54</v>
      </c>
      <c r="BP261" s="79" t="s">
        <v>54</v>
      </c>
      <c r="BQ261" s="79" t="s">
        <v>54</v>
      </c>
      <c r="BR261" s="79" t="s">
        <v>54</v>
      </c>
      <c r="BS261" s="79" t="s">
        <v>54</v>
      </c>
      <c r="BT261" s="79" t="s">
        <v>54</v>
      </c>
      <c r="BU261" s="79" t="s">
        <v>54</v>
      </c>
      <c r="BV261" s="61">
        <f t="shared" si="638"/>
        <v>0</v>
      </c>
      <c r="BW261" s="9">
        <f t="shared" si="639"/>
        <v>0</v>
      </c>
      <c r="BX261" s="9">
        <f t="shared" si="640"/>
        <v>0</v>
      </c>
      <c r="BY261" s="8">
        <v>0</v>
      </c>
      <c r="BZ261" s="9">
        <f t="shared" si="588"/>
        <v>0</v>
      </c>
      <c r="CA261" s="9">
        <f t="shared" si="589"/>
        <v>0</v>
      </c>
      <c r="CB261" s="8">
        <v>0</v>
      </c>
      <c r="CC261" s="9">
        <f t="shared" si="590"/>
        <v>0</v>
      </c>
      <c r="CD261" s="9">
        <f t="shared" si="591"/>
        <v>0</v>
      </c>
      <c r="CE261" s="10">
        <v>1</v>
      </c>
    </row>
    <row r="262" spans="1:83" s="10" customFormat="1" ht="58.5" customHeight="1">
      <c r="A262" s="10" t="s">
        <v>21</v>
      </c>
      <c r="B262" s="40"/>
      <c r="C262" s="123" t="s">
        <v>464</v>
      </c>
      <c r="D262" s="20" t="s">
        <v>2193</v>
      </c>
      <c r="E262" s="20" t="s">
        <v>1690</v>
      </c>
      <c r="F262" s="20" t="s">
        <v>1691</v>
      </c>
      <c r="G262" s="96">
        <f t="shared" si="641"/>
        <v>7.09</v>
      </c>
      <c r="H262" s="110">
        <f>SUMIF(цены!A:A,C262,цены!B:B)</f>
        <v>10.9</v>
      </c>
      <c r="I262" s="113">
        <v>0</v>
      </c>
      <c r="J262" s="35">
        <v>20</v>
      </c>
      <c r="K262" s="32" t="s">
        <v>54</v>
      </c>
      <c r="L262" s="32" t="s">
        <v>54</v>
      </c>
      <c r="M262" s="32" t="s">
        <v>54</v>
      </c>
      <c r="N262" s="32" t="s">
        <v>54</v>
      </c>
      <c r="O262" s="32" t="s">
        <v>54</v>
      </c>
      <c r="P262" s="32" t="s">
        <v>54</v>
      </c>
      <c r="Q262" s="32" t="s">
        <v>54</v>
      </c>
      <c r="R262" s="36">
        <f t="shared" si="617"/>
        <v>20</v>
      </c>
      <c r="S262" s="92">
        <f t="shared" si="621"/>
        <v>141.80000000000001</v>
      </c>
      <c r="T262" s="42">
        <f t="shared" si="642"/>
        <v>2.5649999999999999</v>
      </c>
      <c r="U262" s="24">
        <f t="shared" si="622"/>
        <v>51.3</v>
      </c>
      <c r="V262" s="25">
        <f t="shared" si="623"/>
        <v>9.6549999999999994</v>
      </c>
      <c r="W262" s="70">
        <f t="shared" si="587"/>
        <v>34</v>
      </c>
      <c r="X262" s="44">
        <f t="shared" si="618"/>
        <v>33.799999999999997</v>
      </c>
      <c r="Y262" s="11">
        <f t="shared" si="624"/>
        <v>3060</v>
      </c>
      <c r="Z262" s="6">
        <f t="shared" si="625"/>
        <v>2.5214914552045573</v>
      </c>
      <c r="AA262" s="26">
        <f t="shared" si="626"/>
        <v>18.7</v>
      </c>
      <c r="AB262" s="11" t="e">
        <f>ROUND(AA262*#REF!,-1)</f>
        <v>#REF!</v>
      </c>
      <c r="AC262" s="7">
        <f t="shared" si="627"/>
        <v>0.93682030036250652</v>
      </c>
      <c r="AD262" s="27">
        <f t="shared" si="628"/>
        <v>14</v>
      </c>
      <c r="AE262" s="11" t="e">
        <f>ROUND(AD262*#REF!,-1)</f>
        <v>#REF!</v>
      </c>
      <c r="AF262" s="19">
        <f t="shared" si="629"/>
        <v>0.45002589331952364</v>
      </c>
      <c r="AG262" s="57"/>
      <c r="AH262" s="82">
        <f t="shared" si="619"/>
        <v>8</v>
      </c>
      <c r="AI262" s="83" t="s">
        <v>54</v>
      </c>
      <c r="AJ262" s="83" t="s">
        <v>54</v>
      </c>
      <c r="AK262" s="83" t="s">
        <v>54</v>
      </c>
      <c r="AL262" s="83" t="s">
        <v>54</v>
      </c>
      <c r="AM262" s="83" t="s">
        <v>54</v>
      </c>
      <c r="AN262" s="83" t="s">
        <v>54</v>
      </c>
      <c r="AO262" s="83" t="s">
        <v>54</v>
      </c>
      <c r="AP262" s="89">
        <f t="shared" si="630"/>
        <v>8</v>
      </c>
      <c r="AQ262" s="86">
        <f t="shared" si="631"/>
        <v>56.72</v>
      </c>
      <c r="AR262" s="64">
        <v>6</v>
      </c>
      <c r="AS262" s="65" t="s">
        <v>54</v>
      </c>
      <c r="AT262" s="65" t="s">
        <v>54</v>
      </c>
      <c r="AU262" s="65" t="s">
        <v>54</v>
      </c>
      <c r="AV262" s="65" t="s">
        <v>54</v>
      </c>
      <c r="AW262" s="65" t="s">
        <v>54</v>
      </c>
      <c r="AX262" s="65" t="s">
        <v>54</v>
      </c>
      <c r="AY262" s="65" t="s">
        <v>54</v>
      </c>
      <c r="AZ262" s="61">
        <f t="shared" si="632"/>
        <v>6</v>
      </c>
      <c r="BA262" s="9">
        <f t="shared" si="633"/>
        <v>79.942499999999981</v>
      </c>
      <c r="BB262" s="9">
        <f t="shared" si="634"/>
        <v>42.54</v>
      </c>
      <c r="BC262" s="68">
        <v>2</v>
      </c>
      <c r="BD262" s="69" t="s">
        <v>54</v>
      </c>
      <c r="BE262" s="69" t="s">
        <v>54</v>
      </c>
      <c r="BF262" s="69" t="s">
        <v>54</v>
      </c>
      <c r="BG262" s="69" t="s">
        <v>54</v>
      </c>
      <c r="BH262" s="69" t="s">
        <v>54</v>
      </c>
      <c r="BI262" s="69" t="s">
        <v>54</v>
      </c>
      <c r="BJ262" s="69" t="s">
        <v>54</v>
      </c>
      <c r="BK262" s="61">
        <f t="shared" si="635"/>
        <v>2</v>
      </c>
      <c r="BL262" s="9">
        <f t="shared" si="636"/>
        <v>28.743600000000001</v>
      </c>
      <c r="BM262" s="9">
        <f t="shared" si="637"/>
        <v>14.18</v>
      </c>
      <c r="BN262" s="78">
        <v>4</v>
      </c>
      <c r="BO262" s="79" t="s">
        <v>54</v>
      </c>
      <c r="BP262" s="79" t="s">
        <v>54</v>
      </c>
      <c r="BQ262" s="79" t="s">
        <v>54</v>
      </c>
      <c r="BR262" s="79" t="s">
        <v>54</v>
      </c>
      <c r="BS262" s="79" t="s">
        <v>54</v>
      </c>
      <c r="BT262" s="79" t="s">
        <v>54</v>
      </c>
      <c r="BU262" s="79" t="s">
        <v>54</v>
      </c>
      <c r="BV262" s="61">
        <f t="shared" si="638"/>
        <v>4</v>
      </c>
      <c r="BW262" s="9">
        <f t="shared" si="639"/>
        <v>84.32</v>
      </c>
      <c r="BX262" s="9">
        <f t="shared" si="640"/>
        <v>28.36</v>
      </c>
      <c r="BY262" s="8">
        <v>0</v>
      </c>
      <c r="BZ262" s="9">
        <f t="shared" si="588"/>
        <v>0</v>
      </c>
      <c r="CA262" s="9">
        <f t="shared" si="589"/>
        <v>0</v>
      </c>
      <c r="CB262" s="8">
        <v>0</v>
      </c>
      <c r="CC262" s="9">
        <f t="shared" si="590"/>
        <v>0</v>
      </c>
      <c r="CD262" s="9">
        <f t="shared" si="591"/>
        <v>0</v>
      </c>
      <c r="CE262" s="10">
        <v>1</v>
      </c>
    </row>
    <row r="263" spans="1:83" s="10" customFormat="1" ht="58.5" customHeight="1">
      <c r="A263" s="10" t="s">
        <v>21</v>
      </c>
      <c r="B263" s="40"/>
      <c r="C263" s="123" t="s">
        <v>464</v>
      </c>
      <c r="D263" s="20" t="s">
        <v>2198</v>
      </c>
      <c r="E263" s="20" t="s">
        <v>1690</v>
      </c>
      <c r="F263" s="20" t="s">
        <v>1691</v>
      </c>
      <c r="G263" s="96">
        <f t="shared" si="641"/>
        <v>7.09</v>
      </c>
      <c r="H263" s="110">
        <f>SUMIF(цены!A:A,C263,цены!B:B)</f>
        <v>10.9</v>
      </c>
      <c r="I263" s="113">
        <f>SUMIF(наличие!H:H,C263,наличие!D:D)</f>
        <v>1</v>
      </c>
      <c r="J263" s="35">
        <v>15</v>
      </c>
      <c r="K263" s="32" t="s">
        <v>54</v>
      </c>
      <c r="L263" s="32" t="s">
        <v>54</v>
      </c>
      <c r="M263" s="32" t="s">
        <v>54</v>
      </c>
      <c r="N263" s="32" t="s">
        <v>54</v>
      </c>
      <c r="O263" s="32" t="s">
        <v>54</v>
      </c>
      <c r="P263" s="32" t="s">
        <v>54</v>
      </c>
      <c r="Q263" s="32" t="s">
        <v>54</v>
      </c>
      <c r="R263" s="36">
        <f t="shared" si="617"/>
        <v>15</v>
      </c>
      <c r="S263" s="92">
        <f t="shared" si="621"/>
        <v>106.35</v>
      </c>
      <c r="T263" s="42">
        <f t="shared" si="642"/>
        <v>2.5649999999999999</v>
      </c>
      <c r="U263" s="24">
        <f t="shared" si="622"/>
        <v>38.475000000000001</v>
      </c>
      <c r="V263" s="25">
        <f t="shared" si="623"/>
        <v>9.6549999999999994</v>
      </c>
      <c r="W263" s="70">
        <f t="shared" si="587"/>
        <v>34</v>
      </c>
      <c r="X263" s="44">
        <f t="shared" si="618"/>
        <v>33.799999999999997</v>
      </c>
      <c r="Y263" s="11">
        <f t="shared" si="624"/>
        <v>3060</v>
      </c>
      <c r="Z263" s="6">
        <f t="shared" si="625"/>
        <v>2.5214914552045573</v>
      </c>
      <c r="AA263" s="26">
        <f t="shared" si="626"/>
        <v>18.7</v>
      </c>
      <c r="AB263" s="11" t="e">
        <f>ROUND(AA263*#REF!,-1)</f>
        <v>#REF!</v>
      </c>
      <c r="AC263" s="7">
        <f t="shared" si="627"/>
        <v>0.93682030036250652</v>
      </c>
      <c r="AD263" s="27">
        <f t="shared" si="628"/>
        <v>14</v>
      </c>
      <c r="AE263" s="11" t="e">
        <f>ROUND(AD263*#REF!,-1)</f>
        <v>#REF!</v>
      </c>
      <c r="AF263" s="19">
        <f t="shared" si="629"/>
        <v>0.45002589331952364</v>
      </c>
      <c r="AG263" s="57"/>
      <c r="AH263" s="82">
        <f t="shared" si="619"/>
        <v>6</v>
      </c>
      <c r="AI263" s="83" t="s">
        <v>54</v>
      </c>
      <c r="AJ263" s="83" t="s">
        <v>54</v>
      </c>
      <c r="AK263" s="83" t="s">
        <v>54</v>
      </c>
      <c r="AL263" s="83" t="s">
        <v>54</v>
      </c>
      <c r="AM263" s="83" t="s">
        <v>54</v>
      </c>
      <c r="AN263" s="83" t="s">
        <v>54</v>
      </c>
      <c r="AO263" s="83" t="s">
        <v>54</v>
      </c>
      <c r="AP263" s="89">
        <f t="shared" si="630"/>
        <v>6</v>
      </c>
      <c r="AQ263" s="86">
        <f t="shared" si="631"/>
        <v>42.54</v>
      </c>
      <c r="AR263" s="64">
        <v>6</v>
      </c>
      <c r="AS263" s="65" t="s">
        <v>54</v>
      </c>
      <c r="AT263" s="65" t="s">
        <v>54</v>
      </c>
      <c r="AU263" s="65" t="s">
        <v>54</v>
      </c>
      <c r="AV263" s="65" t="s">
        <v>54</v>
      </c>
      <c r="AW263" s="65" t="s">
        <v>54</v>
      </c>
      <c r="AX263" s="65" t="s">
        <v>54</v>
      </c>
      <c r="AY263" s="65" t="s">
        <v>54</v>
      </c>
      <c r="AZ263" s="61">
        <f t="shared" si="632"/>
        <v>6</v>
      </c>
      <c r="BA263" s="9">
        <f t="shared" si="633"/>
        <v>79.942499999999981</v>
      </c>
      <c r="BB263" s="9">
        <f t="shared" si="634"/>
        <v>42.54</v>
      </c>
      <c r="BC263" s="68">
        <v>2</v>
      </c>
      <c r="BD263" s="69" t="s">
        <v>54</v>
      </c>
      <c r="BE263" s="69" t="s">
        <v>54</v>
      </c>
      <c r="BF263" s="69" t="s">
        <v>54</v>
      </c>
      <c r="BG263" s="69" t="s">
        <v>54</v>
      </c>
      <c r="BH263" s="69" t="s">
        <v>54</v>
      </c>
      <c r="BI263" s="69" t="s">
        <v>54</v>
      </c>
      <c r="BJ263" s="69" t="s">
        <v>54</v>
      </c>
      <c r="BK263" s="61">
        <f t="shared" si="635"/>
        <v>2</v>
      </c>
      <c r="BL263" s="9">
        <f t="shared" si="636"/>
        <v>28.743600000000001</v>
      </c>
      <c r="BM263" s="9">
        <f t="shared" si="637"/>
        <v>14.18</v>
      </c>
      <c r="BN263" s="78">
        <v>2</v>
      </c>
      <c r="BO263" s="79" t="s">
        <v>54</v>
      </c>
      <c r="BP263" s="79" t="s">
        <v>54</v>
      </c>
      <c r="BQ263" s="79" t="s">
        <v>54</v>
      </c>
      <c r="BR263" s="79" t="s">
        <v>54</v>
      </c>
      <c r="BS263" s="79" t="s">
        <v>54</v>
      </c>
      <c r="BT263" s="79" t="s">
        <v>54</v>
      </c>
      <c r="BU263" s="79" t="s">
        <v>54</v>
      </c>
      <c r="BV263" s="61">
        <f t="shared" si="638"/>
        <v>2</v>
      </c>
      <c r="BW263" s="9">
        <f t="shared" si="639"/>
        <v>42.16</v>
      </c>
      <c r="BX263" s="9">
        <f t="shared" si="640"/>
        <v>14.18</v>
      </c>
      <c r="BY263" s="8">
        <v>0</v>
      </c>
      <c r="BZ263" s="9">
        <f t="shared" si="588"/>
        <v>0</v>
      </c>
      <c r="CA263" s="9">
        <f t="shared" si="589"/>
        <v>0</v>
      </c>
      <c r="CB263" s="8">
        <v>0</v>
      </c>
      <c r="CC263" s="9">
        <f t="shared" si="590"/>
        <v>0</v>
      </c>
      <c r="CD263" s="9">
        <f t="shared" si="591"/>
        <v>0</v>
      </c>
      <c r="CE263" s="10">
        <v>1</v>
      </c>
    </row>
    <row r="264" spans="1:83" s="10" customFormat="1" ht="58.5" customHeight="1">
      <c r="A264" s="10" t="s">
        <v>21</v>
      </c>
      <c r="B264" s="40"/>
      <c r="C264" s="123" t="s">
        <v>464</v>
      </c>
      <c r="D264" s="20" t="s">
        <v>2189</v>
      </c>
      <c r="E264" s="20" t="s">
        <v>1690</v>
      </c>
      <c r="F264" s="20" t="s">
        <v>1691</v>
      </c>
      <c r="G264" s="96">
        <f t="shared" si="641"/>
        <v>7.09</v>
      </c>
      <c r="H264" s="110">
        <f>SUMIF(цены!A:A,C264,цены!B:B)</f>
        <v>10.9</v>
      </c>
      <c r="I264" s="113">
        <v>0</v>
      </c>
      <c r="J264" s="35">
        <v>16</v>
      </c>
      <c r="K264" s="32" t="s">
        <v>54</v>
      </c>
      <c r="L264" s="32" t="s">
        <v>54</v>
      </c>
      <c r="M264" s="32" t="s">
        <v>54</v>
      </c>
      <c r="N264" s="32" t="s">
        <v>54</v>
      </c>
      <c r="O264" s="32" t="s">
        <v>54</v>
      </c>
      <c r="P264" s="32" t="s">
        <v>54</v>
      </c>
      <c r="Q264" s="32" t="s">
        <v>54</v>
      </c>
      <c r="R264" s="36">
        <f t="shared" si="617"/>
        <v>16</v>
      </c>
      <c r="S264" s="92">
        <f t="shared" si="621"/>
        <v>113.44</v>
      </c>
      <c r="T264" s="42">
        <f t="shared" si="642"/>
        <v>2.5649999999999999</v>
      </c>
      <c r="U264" s="24">
        <f t="shared" si="622"/>
        <v>41.04</v>
      </c>
      <c r="V264" s="25">
        <f t="shared" si="623"/>
        <v>9.6549999999999994</v>
      </c>
      <c r="W264" s="70">
        <f t="shared" si="587"/>
        <v>34</v>
      </c>
      <c r="X264" s="44">
        <f t="shared" si="618"/>
        <v>33.799999999999997</v>
      </c>
      <c r="Y264" s="11">
        <f t="shared" si="624"/>
        <v>3060</v>
      </c>
      <c r="Z264" s="6">
        <f t="shared" si="625"/>
        <v>2.5214914552045573</v>
      </c>
      <c r="AA264" s="26">
        <f t="shared" si="626"/>
        <v>18.7</v>
      </c>
      <c r="AB264" s="11" t="e">
        <f>ROUND(AA264*#REF!,-1)</f>
        <v>#REF!</v>
      </c>
      <c r="AC264" s="7">
        <f t="shared" si="627"/>
        <v>0.93682030036250652</v>
      </c>
      <c r="AD264" s="27">
        <f t="shared" si="628"/>
        <v>14</v>
      </c>
      <c r="AE264" s="11" t="e">
        <f>ROUND(AD264*#REF!,-1)</f>
        <v>#REF!</v>
      </c>
      <c r="AF264" s="19">
        <f t="shared" si="629"/>
        <v>0.45002589331952364</v>
      </c>
      <c r="AG264" s="57"/>
      <c r="AH264" s="82">
        <f t="shared" si="619"/>
        <v>6</v>
      </c>
      <c r="AI264" s="83" t="s">
        <v>54</v>
      </c>
      <c r="AJ264" s="83" t="s">
        <v>54</v>
      </c>
      <c r="AK264" s="83" t="s">
        <v>54</v>
      </c>
      <c r="AL264" s="83" t="s">
        <v>54</v>
      </c>
      <c r="AM264" s="83" t="s">
        <v>54</v>
      </c>
      <c r="AN264" s="83" t="s">
        <v>54</v>
      </c>
      <c r="AO264" s="83" t="s">
        <v>54</v>
      </c>
      <c r="AP264" s="89">
        <f t="shared" si="630"/>
        <v>6</v>
      </c>
      <c r="AQ264" s="86">
        <f t="shared" si="631"/>
        <v>42.54</v>
      </c>
      <c r="AR264" s="64">
        <v>6</v>
      </c>
      <c r="AS264" s="65" t="s">
        <v>54</v>
      </c>
      <c r="AT264" s="65" t="s">
        <v>54</v>
      </c>
      <c r="AU264" s="65" t="s">
        <v>54</v>
      </c>
      <c r="AV264" s="65" t="s">
        <v>54</v>
      </c>
      <c r="AW264" s="65" t="s">
        <v>54</v>
      </c>
      <c r="AX264" s="65" t="s">
        <v>54</v>
      </c>
      <c r="AY264" s="65" t="s">
        <v>54</v>
      </c>
      <c r="AZ264" s="61">
        <f t="shared" si="632"/>
        <v>6</v>
      </c>
      <c r="BA264" s="9">
        <f t="shared" si="633"/>
        <v>79.942499999999981</v>
      </c>
      <c r="BB264" s="9">
        <f t="shared" si="634"/>
        <v>42.54</v>
      </c>
      <c r="BC264" s="68">
        <v>2</v>
      </c>
      <c r="BD264" s="69" t="s">
        <v>54</v>
      </c>
      <c r="BE264" s="69" t="s">
        <v>54</v>
      </c>
      <c r="BF264" s="69" t="s">
        <v>54</v>
      </c>
      <c r="BG264" s="69" t="s">
        <v>54</v>
      </c>
      <c r="BH264" s="69" t="s">
        <v>54</v>
      </c>
      <c r="BI264" s="69" t="s">
        <v>54</v>
      </c>
      <c r="BJ264" s="69" t="s">
        <v>54</v>
      </c>
      <c r="BK264" s="61">
        <f t="shared" si="635"/>
        <v>2</v>
      </c>
      <c r="BL264" s="9">
        <f t="shared" si="636"/>
        <v>28.743600000000001</v>
      </c>
      <c r="BM264" s="9">
        <f t="shared" si="637"/>
        <v>14.18</v>
      </c>
      <c r="BN264" s="78">
        <v>2</v>
      </c>
      <c r="BO264" s="79" t="s">
        <v>54</v>
      </c>
      <c r="BP264" s="79" t="s">
        <v>54</v>
      </c>
      <c r="BQ264" s="79" t="s">
        <v>54</v>
      </c>
      <c r="BR264" s="79" t="s">
        <v>54</v>
      </c>
      <c r="BS264" s="79" t="s">
        <v>54</v>
      </c>
      <c r="BT264" s="79" t="s">
        <v>54</v>
      </c>
      <c r="BU264" s="79" t="s">
        <v>54</v>
      </c>
      <c r="BV264" s="61">
        <f t="shared" si="638"/>
        <v>2</v>
      </c>
      <c r="BW264" s="9">
        <f t="shared" si="639"/>
        <v>42.16</v>
      </c>
      <c r="BX264" s="9">
        <f t="shared" si="640"/>
        <v>14.18</v>
      </c>
      <c r="BY264" s="8">
        <v>0</v>
      </c>
      <c r="BZ264" s="9">
        <f t="shared" si="588"/>
        <v>0</v>
      </c>
      <c r="CA264" s="9">
        <f t="shared" si="589"/>
        <v>0</v>
      </c>
      <c r="CB264" s="8">
        <v>0</v>
      </c>
      <c r="CC264" s="9">
        <f t="shared" si="590"/>
        <v>0</v>
      </c>
      <c r="CD264" s="9">
        <f t="shared" si="591"/>
        <v>0</v>
      </c>
      <c r="CE264" s="10">
        <v>1</v>
      </c>
    </row>
    <row r="265" spans="1:83" s="10" customFormat="1" ht="58.5" customHeight="1">
      <c r="A265" s="10" t="s">
        <v>21</v>
      </c>
      <c r="B265" s="40"/>
      <c r="C265" s="123" t="s">
        <v>464</v>
      </c>
      <c r="D265" s="20" t="s">
        <v>2217</v>
      </c>
      <c r="E265" s="20" t="s">
        <v>1690</v>
      </c>
      <c r="F265" s="20" t="s">
        <v>1691</v>
      </c>
      <c r="G265" s="96">
        <f t="shared" si="641"/>
        <v>7.09</v>
      </c>
      <c r="H265" s="110">
        <f>SUMIF(цены!A:A,C265,цены!B:B)</f>
        <v>10.9</v>
      </c>
      <c r="I265" s="113">
        <v>0</v>
      </c>
      <c r="J265" s="35">
        <v>0</v>
      </c>
      <c r="K265" s="32" t="s">
        <v>54</v>
      </c>
      <c r="L265" s="32" t="s">
        <v>54</v>
      </c>
      <c r="M265" s="32" t="s">
        <v>54</v>
      </c>
      <c r="N265" s="32" t="s">
        <v>54</v>
      </c>
      <c r="O265" s="32" t="s">
        <v>54</v>
      </c>
      <c r="P265" s="32" t="s">
        <v>54</v>
      </c>
      <c r="Q265" s="32" t="s">
        <v>54</v>
      </c>
      <c r="R265" s="36">
        <f t="shared" si="617"/>
        <v>0</v>
      </c>
      <c r="S265" s="92">
        <f t="shared" si="621"/>
        <v>0</v>
      </c>
      <c r="T265" s="42">
        <f t="shared" si="642"/>
        <v>2.5649999999999999</v>
      </c>
      <c r="U265" s="24">
        <f t="shared" si="622"/>
        <v>0</v>
      </c>
      <c r="V265" s="25">
        <f t="shared" si="623"/>
        <v>9.6549999999999994</v>
      </c>
      <c r="W265" s="70">
        <f t="shared" ref="W265:W285" si="643">ROUND(V265*3.5,0)</f>
        <v>34</v>
      </c>
      <c r="X265" s="44">
        <f t="shared" si="618"/>
        <v>33.799999999999997</v>
      </c>
      <c r="Y265" s="11">
        <f t="shared" si="624"/>
        <v>3060</v>
      </c>
      <c r="Z265" s="6">
        <f t="shared" si="625"/>
        <v>2.5214914552045573</v>
      </c>
      <c r="AA265" s="26">
        <f t="shared" si="626"/>
        <v>18.7</v>
      </c>
      <c r="AB265" s="11" t="e">
        <f>ROUND(AA265*#REF!,-1)</f>
        <v>#REF!</v>
      </c>
      <c r="AC265" s="7">
        <f t="shared" si="627"/>
        <v>0.93682030036250652</v>
      </c>
      <c r="AD265" s="27">
        <f t="shared" si="628"/>
        <v>14</v>
      </c>
      <c r="AE265" s="11" t="e">
        <f>ROUND(AD265*#REF!,-1)</f>
        <v>#REF!</v>
      </c>
      <c r="AF265" s="19">
        <f t="shared" si="629"/>
        <v>0.45002589331952364</v>
      </c>
      <c r="AG265" s="57"/>
      <c r="AH265" s="82">
        <f t="shared" si="619"/>
        <v>0</v>
      </c>
      <c r="AI265" s="83" t="s">
        <v>54</v>
      </c>
      <c r="AJ265" s="83" t="s">
        <v>54</v>
      </c>
      <c r="AK265" s="83" t="s">
        <v>54</v>
      </c>
      <c r="AL265" s="83" t="s">
        <v>54</v>
      </c>
      <c r="AM265" s="83" t="s">
        <v>54</v>
      </c>
      <c r="AN265" s="83" t="s">
        <v>54</v>
      </c>
      <c r="AO265" s="83" t="s">
        <v>54</v>
      </c>
      <c r="AP265" s="89">
        <f t="shared" si="630"/>
        <v>0</v>
      </c>
      <c r="AQ265" s="86">
        <f t="shared" si="631"/>
        <v>0</v>
      </c>
      <c r="AR265" s="64">
        <v>0</v>
      </c>
      <c r="AS265" s="65" t="s">
        <v>54</v>
      </c>
      <c r="AT265" s="65" t="s">
        <v>54</v>
      </c>
      <c r="AU265" s="65" t="s">
        <v>54</v>
      </c>
      <c r="AV265" s="65" t="s">
        <v>54</v>
      </c>
      <c r="AW265" s="65" t="s">
        <v>54</v>
      </c>
      <c r="AX265" s="65" t="s">
        <v>54</v>
      </c>
      <c r="AY265" s="65" t="s">
        <v>54</v>
      </c>
      <c r="AZ265" s="61">
        <f t="shared" si="632"/>
        <v>0</v>
      </c>
      <c r="BA265" s="9">
        <f t="shared" si="633"/>
        <v>0</v>
      </c>
      <c r="BB265" s="9">
        <f t="shared" si="634"/>
        <v>0</v>
      </c>
      <c r="BC265" s="68">
        <v>0</v>
      </c>
      <c r="BD265" s="69" t="s">
        <v>54</v>
      </c>
      <c r="BE265" s="69" t="s">
        <v>54</v>
      </c>
      <c r="BF265" s="69" t="s">
        <v>54</v>
      </c>
      <c r="BG265" s="69" t="s">
        <v>54</v>
      </c>
      <c r="BH265" s="69" t="s">
        <v>54</v>
      </c>
      <c r="BI265" s="69" t="s">
        <v>54</v>
      </c>
      <c r="BJ265" s="69" t="s">
        <v>54</v>
      </c>
      <c r="BK265" s="61">
        <f t="shared" si="635"/>
        <v>0</v>
      </c>
      <c r="BL265" s="9">
        <f t="shared" si="636"/>
        <v>0</v>
      </c>
      <c r="BM265" s="9">
        <f t="shared" si="637"/>
        <v>0</v>
      </c>
      <c r="BN265" s="78">
        <v>0</v>
      </c>
      <c r="BO265" s="79" t="s">
        <v>54</v>
      </c>
      <c r="BP265" s="79" t="s">
        <v>54</v>
      </c>
      <c r="BQ265" s="79" t="s">
        <v>54</v>
      </c>
      <c r="BR265" s="79" t="s">
        <v>54</v>
      </c>
      <c r="BS265" s="79" t="s">
        <v>54</v>
      </c>
      <c r="BT265" s="79" t="s">
        <v>54</v>
      </c>
      <c r="BU265" s="79" t="s">
        <v>54</v>
      </c>
      <c r="BV265" s="61">
        <f t="shared" si="638"/>
        <v>0</v>
      </c>
      <c r="BW265" s="9">
        <f t="shared" si="639"/>
        <v>0</v>
      </c>
      <c r="BX265" s="9">
        <f t="shared" si="640"/>
        <v>0</v>
      </c>
      <c r="BY265" s="8">
        <v>0</v>
      </c>
      <c r="BZ265" s="9">
        <f t="shared" ref="BZ265:BZ285" si="644">BY265*AA265*0.9*0.95</f>
        <v>0</v>
      </c>
      <c r="CA265" s="9">
        <f t="shared" ref="CA265:CA285" si="645">BY265*G265</f>
        <v>0</v>
      </c>
      <c r="CB265" s="8">
        <v>0</v>
      </c>
      <c r="CC265" s="9">
        <f t="shared" ref="CC265:CC285" si="646">CB265*AA265*0.9*0.9</f>
        <v>0</v>
      </c>
      <c r="CD265" s="9">
        <f t="shared" ref="CD265:CD285" si="647">CB265*G265</f>
        <v>0</v>
      </c>
      <c r="CE265" s="10">
        <v>1</v>
      </c>
    </row>
    <row r="266" spans="1:83" s="10" customFormat="1" ht="58.5" customHeight="1">
      <c r="A266" s="10" t="s">
        <v>21</v>
      </c>
      <c r="B266" s="94"/>
      <c r="C266" s="124" t="s">
        <v>117</v>
      </c>
      <c r="D266" s="20" t="s">
        <v>2191</v>
      </c>
      <c r="E266" s="95" t="s">
        <v>1690</v>
      </c>
      <c r="F266" s="20" t="s">
        <v>1670</v>
      </c>
      <c r="G266" s="96">
        <f t="shared" si="641"/>
        <v>3.84</v>
      </c>
      <c r="H266" s="97">
        <f>SUMIF(цены!A:A,C266,цены!B:B)</f>
        <v>5.9</v>
      </c>
      <c r="I266" s="113">
        <v>10</v>
      </c>
      <c r="J266" s="35">
        <v>34</v>
      </c>
      <c r="K266" s="32" t="s">
        <v>54</v>
      </c>
      <c r="L266" s="32" t="s">
        <v>54</v>
      </c>
      <c r="M266" s="32" t="s">
        <v>54</v>
      </c>
      <c r="N266" s="32" t="s">
        <v>54</v>
      </c>
      <c r="O266" s="32" t="s">
        <v>54</v>
      </c>
      <c r="P266" s="32" t="s">
        <v>54</v>
      </c>
      <c r="Q266" s="32" t="s">
        <v>54</v>
      </c>
      <c r="R266" s="36">
        <f t="shared" si="617"/>
        <v>34</v>
      </c>
      <c r="S266" s="92">
        <f t="shared" si="621"/>
        <v>130.56</v>
      </c>
      <c r="T266" s="42">
        <f t="shared" si="642"/>
        <v>2.0750000000000002</v>
      </c>
      <c r="U266" s="24">
        <f t="shared" si="622"/>
        <v>70.550000000000011</v>
      </c>
      <c r="V266" s="25">
        <f t="shared" si="623"/>
        <v>5.915</v>
      </c>
      <c r="W266" s="70">
        <f t="shared" si="643"/>
        <v>21</v>
      </c>
      <c r="X266" s="44">
        <f t="shared" si="618"/>
        <v>20.7</v>
      </c>
      <c r="Y266" s="11">
        <f t="shared" si="624"/>
        <v>1890</v>
      </c>
      <c r="Z266" s="6">
        <f t="shared" si="625"/>
        <v>2.5502958579881656</v>
      </c>
      <c r="AA266" s="26">
        <f t="shared" si="626"/>
        <v>11.5</v>
      </c>
      <c r="AB266" s="11" t="e">
        <f>ROUND(AA266*#REF!,-1)</f>
        <v>#REF!</v>
      </c>
      <c r="AC266" s="7">
        <f t="shared" si="627"/>
        <v>0.94420963651732881</v>
      </c>
      <c r="AD266" s="27">
        <f t="shared" si="628"/>
        <v>8.6</v>
      </c>
      <c r="AE266" s="11" t="e">
        <f>ROUND(AD266*#REF!,-1)</f>
        <v>#REF!</v>
      </c>
      <c r="AF266" s="19">
        <f t="shared" si="629"/>
        <v>0.45393068469991538</v>
      </c>
      <c r="AG266" s="57"/>
      <c r="AH266" s="82">
        <f t="shared" si="619"/>
        <v>20</v>
      </c>
      <c r="AI266" s="83" t="s">
        <v>54</v>
      </c>
      <c r="AJ266" s="83" t="s">
        <v>54</v>
      </c>
      <c r="AK266" s="83" t="s">
        <v>54</v>
      </c>
      <c r="AL266" s="83" t="s">
        <v>54</v>
      </c>
      <c r="AM266" s="83" t="s">
        <v>54</v>
      </c>
      <c r="AN266" s="83" t="s">
        <v>54</v>
      </c>
      <c r="AO266" s="83" t="s">
        <v>54</v>
      </c>
      <c r="AP266" s="89">
        <f t="shared" si="630"/>
        <v>20</v>
      </c>
      <c r="AQ266" s="86">
        <f t="shared" si="631"/>
        <v>76.8</v>
      </c>
      <c r="AR266" s="64">
        <v>15</v>
      </c>
      <c r="AS266" s="65" t="s">
        <v>54</v>
      </c>
      <c r="AT266" s="65" t="s">
        <v>54</v>
      </c>
      <c r="AU266" s="65" t="s">
        <v>54</v>
      </c>
      <c r="AV266" s="65" t="s">
        <v>54</v>
      </c>
      <c r="AW266" s="65" t="s">
        <v>54</v>
      </c>
      <c r="AX266" s="65" t="s">
        <v>54</v>
      </c>
      <c r="AY266" s="65" t="s">
        <v>54</v>
      </c>
      <c r="AZ266" s="61">
        <f t="shared" si="632"/>
        <v>15</v>
      </c>
      <c r="BA266" s="9">
        <f t="shared" si="633"/>
        <v>122.90625</v>
      </c>
      <c r="BB266" s="9">
        <f t="shared" si="634"/>
        <v>57.599999999999994</v>
      </c>
      <c r="BC266" s="68">
        <v>4</v>
      </c>
      <c r="BD266" s="69" t="s">
        <v>54</v>
      </c>
      <c r="BE266" s="69" t="s">
        <v>54</v>
      </c>
      <c r="BF266" s="69" t="s">
        <v>54</v>
      </c>
      <c r="BG266" s="69" t="s">
        <v>54</v>
      </c>
      <c r="BH266" s="69" t="s">
        <v>54</v>
      </c>
      <c r="BI266" s="69" t="s">
        <v>54</v>
      </c>
      <c r="BJ266" s="69" t="s">
        <v>54</v>
      </c>
      <c r="BK266" s="61">
        <f t="shared" si="635"/>
        <v>4</v>
      </c>
      <c r="BL266" s="9">
        <f t="shared" si="636"/>
        <v>35.506799999999998</v>
      </c>
      <c r="BM266" s="9">
        <f t="shared" si="637"/>
        <v>15.36</v>
      </c>
      <c r="BN266" s="78">
        <v>5</v>
      </c>
      <c r="BO266" s="79" t="s">
        <v>54</v>
      </c>
      <c r="BP266" s="79" t="s">
        <v>54</v>
      </c>
      <c r="BQ266" s="79" t="s">
        <v>54</v>
      </c>
      <c r="BR266" s="79" t="s">
        <v>54</v>
      </c>
      <c r="BS266" s="79" t="s">
        <v>54</v>
      </c>
      <c r="BT266" s="79" t="s">
        <v>54</v>
      </c>
      <c r="BU266" s="79" t="s">
        <v>54</v>
      </c>
      <c r="BV266" s="61">
        <f t="shared" si="638"/>
        <v>5</v>
      </c>
      <c r="BW266" s="9">
        <f t="shared" si="639"/>
        <v>65.099999999999994</v>
      </c>
      <c r="BX266" s="9">
        <f t="shared" si="640"/>
        <v>19.2</v>
      </c>
      <c r="BY266" s="8">
        <v>0</v>
      </c>
      <c r="BZ266" s="9">
        <f t="shared" si="644"/>
        <v>0</v>
      </c>
      <c r="CA266" s="9">
        <f t="shared" si="645"/>
        <v>0</v>
      </c>
      <c r="CB266" s="8">
        <v>0</v>
      </c>
      <c r="CC266" s="9">
        <f t="shared" si="646"/>
        <v>0</v>
      </c>
      <c r="CD266" s="9">
        <f t="shared" si="647"/>
        <v>0</v>
      </c>
      <c r="CE266" s="10">
        <v>1</v>
      </c>
    </row>
    <row r="267" spans="1:83" s="10" customFormat="1" ht="58.5" customHeight="1">
      <c r="A267" s="10" t="s">
        <v>21</v>
      </c>
      <c r="B267" s="94"/>
      <c r="C267" s="124" t="s">
        <v>117</v>
      </c>
      <c r="D267" s="20" t="s">
        <v>2247</v>
      </c>
      <c r="E267" s="95" t="s">
        <v>1690</v>
      </c>
      <c r="F267" s="20" t="s">
        <v>1670</v>
      </c>
      <c r="G267" s="96">
        <f t="shared" si="641"/>
        <v>3.84</v>
      </c>
      <c r="H267" s="97">
        <f>SUMIF(цены!A:A,C267,цены!B:B)</f>
        <v>5.9</v>
      </c>
      <c r="I267" s="113">
        <v>0</v>
      </c>
      <c r="J267" s="35">
        <v>26</v>
      </c>
      <c r="K267" s="32" t="s">
        <v>54</v>
      </c>
      <c r="L267" s="32" t="s">
        <v>54</v>
      </c>
      <c r="M267" s="32" t="s">
        <v>54</v>
      </c>
      <c r="N267" s="32" t="s">
        <v>54</v>
      </c>
      <c r="O267" s="32" t="s">
        <v>54</v>
      </c>
      <c r="P267" s="32" t="s">
        <v>54</v>
      </c>
      <c r="Q267" s="32" t="s">
        <v>54</v>
      </c>
      <c r="R267" s="36">
        <f t="shared" si="617"/>
        <v>26</v>
      </c>
      <c r="S267" s="92">
        <f t="shared" si="621"/>
        <v>99.84</v>
      </c>
      <c r="T267" s="42">
        <f t="shared" si="642"/>
        <v>2.0750000000000002</v>
      </c>
      <c r="U267" s="24">
        <f t="shared" si="622"/>
        <v>53.95</v>
      </c>
      <c r="V267" s="25">
        <f t="shared" si="623"/>
        <v>5.915</v>
      </c>
      <c r="W267" s="70">
        <f t="shared" si="643"/>
        <v>21</v>
      </c>
      <c r="X267" s="44">
        <f t="shared" si="618"/>
        <v>20.7</v>
      </c>
      <c r="Y267" s="11">
        <f t="shared" si="624"/>
        <v>1890</v>
      </c>
      <c r="Z267" s="6">
        <f t="shared" si="625"/>
        <v>2.5502958579881656</v>
      </c>
      <c r="AA267" s="26">
        <f t="shared" si="626"/>
        <v>11.5</v>
      </c>
      <c r="AB267" s="11" t="e">
        <f>ROUND(AA267*#REF!,-1)</f>
        <v>#REF!</v>
      </c>
      <c r="AC267" s="7">
        <f t="shared" si="627"/>
        <v>0.94420963651732881</v>
      </c>
      <c r="AD267" s="27">
        <f t="shared" si="628"/>
        <v>8.6</v>
      </c>
      <c r="AE267" s="11" t="e">
        <f>ROUND(AD267*#REF!,-1)</f>
        <v>#REF!</v>
      </c>
      <c r="AF267" s="19">
        <f t="shared" si="629"/>
        <v>0.45393068469991538</v>
      </c>
      <c r="AG267" s="57"/>
      <c r="AH267" s="82">
        <f t="shared" si="619"/>
        <v>10</v>
      </c>
      <c r="AI267" s="83" t="s">
        <v>54</v>
      </c>
      <c r="AJ267" s="83" t="s">
        <v>54</v>
      </c>
      <c r="AK267" s="83" t="s">
        <v>54</v>
      </c>
      <c r="AL267" s="83" t="s">
        <v>54</v>
      </c>
      <c r="AM267" s="83" t="s">
        <v>54</v>
      </c>
      <c r="AN267" s="83" t="s">
        <v>54</v>
      </c>
      <c r="AO267" s="83" t="s">
        <v>54</v>
      </c>
      <c r="AP267" s="89">
        <f t="shared" si="630"/>
        <v>10</v>
      </c>
      <c r="AQ267" s="86">
        <f t="shared" si="631"/>
        <v>38.4</v>
      </c>
      <c r="AR267" s="64">
        <v>12</v>
      </c>
      <c r="AS267" s="65" t="s">
        <v>54</v>
      </c>
      <c r="AT267" s="65" t="s">
        <v>54</v>
      </c>
      <c r="AU267" s="65" t="s">
        <v>54</v>
      </c>
      <c r="AV267" s="65" t="s">
        <v>54</v>
      </c>
      <c r="AW267" s="65" t="s">
        <v>54</v>
      </c>
      <c r="AX267" s="65" t="s">
        <v>54</v>
      </c>
      <c r="AY267" s="65" t="s">
        <v>54</v>
      </c>
      <c r="AZ267" s="61">
        <f t="shared" si="632"/>
        <v>12</v>
      </c>
      <c r="BA267" s="9">
        <f t="shared" si="633"/>
        <v>98.324999999999989</v>
      </c>
      <c r="BB267" s="9">
        <f t="shared" si="634"/>
        <v>46.08</v>
      </c>
      <c r="BC267" s="68">
        <v>2</v>
      </c>
      <c r="BD267" s="69" t="s">
        <v>54</v>
      </c>
      <c r="BE267" s="69" t="s">
        <v>54</v>
      </c>
      <c r="BF267" s="69" t="s">
        <v>54</v>
      </c>
      <c r="BG267" s="69" t="s">
        <v>54</v>
      </c>
      <c r="BH267" s="69" t="s">
        <v>54</v>
      </c>
      <c r="BI267" s="69" t="s">
        <v>54</v>
      </c>
      <c r="BJ267" s="69" t="s">
        <v>54</v>
      </c>
      <c r="BK267" s="61">
        <f t="shared" si="635"/>
        <v>2</v>
      </c>
      <c r="BL267" s="9">
        <f t="shared" si="636"/>
        <v>17.753399999999999</v>
      </c>
      <c r="BM267" s="9">
        <f t="shared" si="637"/>
        <v>7.68</v>
      </c>
      <c r="BN267" s="78">
        <v>2</v>
      </c>
      <c r="BO267" s="79" t="s">
        <v>54</v>
      </c>
      <c r="BP267" s="79" t="s">
        <v>54</v>
      </c>
      <c r="BQ267" s="79" t="s">
        <v>54</v>
      </c>
      <c r="BR267" s="79" t="s">
        <v>54</v>
      </c>
      <c r="BS267" s="79" t="s">
        <v>54</v>
      </c>
      <c r="BT267" s="79" t="s">
        <v>54</v>
      </c>
      <c r="BU267" s="79" t="s">
        <v>54</v>
      </c>
      <c r="BV267" s="61">
        <f t="shared" si="638"/>
        <v>2</v>
      </c>
      <c r="BW267" s="9">
        <f t="shared" si="639"/>
        <v>26.04</v>
      </c>
      <c r="BX267" s="9">
        <f t="shared" si="640"/>
        <v>7.68</v>
      </c>
      <c r="BY267" s="8">
        <v>0</v>
      </c>
      <c r="BZ267" s="9">
        <f t="shared" si="644"/>
        <v>0</v>
      </c>
      <c r="CA267" s="9">
        <f t="shared" si="645"/>
        <v>0</v>
      </c>
      <c r="CB267" s="8">
        <v>0</v>
      </c>
      <c r="CC267" s="9">
        <f t="shared" si="646"/>
        <v>0</v>
      </c>
      <c r="CD267" s="9">
        <f t="shared" si="647"/>
        <v>0</v>
      </c>
      <c r="CE267" s="10">
        <v>1</v>
      </c>
    </row>
    <row r="268" spans="1:83" s="10" customFormat="1" ht="58.5" customHeight="1">
      <c r="A268" s="10" t="s">
        <v>21</v>
      </c>
      <c r="B268" s="33"/>
      <c r="C268" s="124" t="s">
        <v>117</v>
      </c>
      <c r="D268" s="20" t="s">
        <v>2193</v>
      </c>
      <c r="E268" s="20" t="s">
        <v>1690</v>
      </c>
      <c r="F268" s="20" t="s">
        <v>1670</v>
      </c>
      <c r="G268" s="96">
        <f t="shared" si="641"/>
        <v>3.84</v>
      </c>
      <c r="H268" s="110">
        <f>SUMIF(цены!A:A,C268,цены!B:B)</f>
        <v>5.9</v>
      </c>
      <c r="I268" s="113">
        <v>18</v>
      </c>
      <c r="J268" s="35">
        <v>51</v>
      </c>
      <c r="K268" s="32" t="s">
        <v>54</v>
      </c>
      <c r="L268" s="32" t="s">
        <v>54</v>
      </c>
      <c r="M268" s="32" t="s">
        <v>54</v>
      </c>
      <c r="N268" s="32" t="s">
        <v>54</v>
      </c>
      <c r="O268" s="32" t="s">
        <v>54</v>
      </c>
      <c r="P268" s="32" t="s">
        <v>54</v>
      </c>
      <c r="Q268" s="32" t="s">
        <v>54</v>
      </c>
      <c r="R268" s="36">
        <f t="shared" si="617"/>
        <v>51</v>
      </c>
      <c r="S268" s="92">
        <f t="shared" si="621"/>
        <v>195.84</v>
      </c>
      <c r="T268" s="42">
        <f t="shared" si="642"/>
        <v>2.0750000000000002</v>
      </c>
      <c r="U268" s="24">
        <f t="shared" si="622"/>
        <v>105.825</v>
      </c>
      <c r="V268" s="25">
        <f t="shared" si="623"/>
        <v>5.915</v>
      </c>
      <c r="W268" s="70">
        <f t="shared" si="643"/>
        <v>21</v>
      </c>
      <c r="X268" s="44">
        <f t="shared" si="618"/>
        <v>20.7</v>
      </c>
      <c r="Y268" s="11">
        <f t="shared" si="624"/>
        <v>1890</v>
      </c>
      <c r="Z268" s="6">
        <f t="shared" si="625"/>
        <v>2.5502958579881656</v>
      </c>
      <c r="AA268" s="26">
        <f t="shared" si="626"/>
        <v>11.5</v>
      </c>
      <c r="AB268" s="11" t="e">
        <f>ROUND(AA268*#REF!,-1)</f>
        <v>#REF!</v>
      </c>
      <c r="AC268" s="7">
        <f t="shared" si="627"/>
        <v>0.94420963651732881</v>
      </c>
      <c r="AD268" s="27">
        <f t="shared" si="628"/>
        <v>8.6</v>
      </c>
      <c r="AE268" s="11" t="e">
        <f>ROUND(AD268*#REF!,-1)</f>
        <v>#REF!</v>
      </c>
      <c r="AF268" s="19">
        <f t="shared" si="629"/>
        <v>0.45393068469991538</v>
      </c>
      <c r="AG268" s="57"/>
      <c r="AH268" s="82">
        <f t="shared" si="619"/>
        <v>30</v>
      </c>
      <c r="AI268" s="83" t="s">
        <v>54</v>
      </c>
      <c r="AJ268" s="83" t="s">
        <v>54</v>
      </c>
      <c r="AK268" s="83" t="s">
        <v>54</v>
      </c>
      <c r="AL268" s="83" t="s">
        <v>54</v>
      </c>
      <c r="AM268" s="83" t="s">
        <v>54</v>
      </c>
      <c r="AN268" s="83" t="s">
        <v>54</v>
      </c>
      <c r="AO268" s="83" t="s">
        <v>54</v>
      </c>
      <c r="AP268" s="89">
        <f t="shared" si="630"/>
        <v>30</v>
      </c>
      <c r="AQ268" s="86">
        <f t="shared" si="631"/>
        <v>115.19999999999999</v>
      </c>
      <c r="AR268" s="64">
        <v>20</v>
      </c>
      <c r="AS268" s="65" t="s">
        <v>54</v>
      </c>
      <c r="AT268" s="65" t="s">
        <v>54</v>
      </c>
      <c r="AU268" s="65" t="s">
        <v>54</v>
      </c>
      <c r="AV268" s="65" t="s">
        <v>54</v>
      </c>
      <c r="AW268" s="65" t="s">
        <v>54</v>
      </c>
      <c r="AX268" s="65" t="s">
        <v>54</v>
      </c>
      <c r="AY268" s="65" t="s">
        <v>54</v>
      </c>
      <c r="AZ268" s="61">
        <f t="shared" si="632"/>
        <v>20</v>
      </c>
      <c r="BA268" s="9">
        <f t="shared" si="633"/>
        <v>163.875</v>
      </c>
      <c r="BB268" s="9">
        <f t="shared" si="634"/>
        <v>76.8</v>
      </c>
      <c r="BC268" s="68">
        <v>8</v>
      </c>
      <c r="BD268" s="69" t="s">
        <v>54</v>
      </c>
      <c r="BE268" s="69" t="s">
        <v>54</v>
      </c>
      <c r="BF268" s="69" t="s">
        <v>54</v>
      </c>
      <c r="BG268" s="69" t="s">
        <v>54</v>
      </c>
      <c r="BH268" s="69" t="s">
        <v>54</v>
      </c>
      <c r="BI268" s="69" t="s">
        <v>54</v>
      </c>
      <c r="BJ268" s="69" t="s">
        <v>54</v>
      </c>
      <c r="BK268" s="61">
        <f t="shared" si="635"/>
        <v>8</v>
      </c>
      <c r="BL268" s="9">
        <f t="shared" si="636"/>
        <v>71.013599999999997</v>
      </c>
      <c r="BM268" s="9">
        <f t="shared" si="637"/>
        <v>30.72</v>
      </c>
      <c r="BN268" s="78">
        <v>11</v>
      </c>
      <c r="BO268" s="79" t="s">
        <v>54</v>
      </c>
      <c r="BP268" s="79" t="s">
        <v>54</v>
      </c>
      <c r="BQ268" s="79" t="s">
        <v>54</v>
      </c>
      <c r="BR268" s="79" t="s">
        <v>54</v>
      </c>
      <c r="BS268" s="79" t="s">
        <v>54</v>
      </c>
      <c r="BT268" s="79" t="s">
        <v>54</v>
      </c>
      <c r="BU268" s="79" t="s">
        <v>54</v>
      </c>
      <c r="BV268" s="61">
        <f t="shared" si="638"/>
        <v>11</v>
      </c>
      <c r="BW268" s="9">
        <f t="shared" si="639"/>
        <v>143.22</v>
      </c>
      <c r="BX268" s="9">
        <f t="shared" si="640"/>
        <v>42.239999999999995</v>
      </c>
      <c r="BY268" s="8">
        <v>0</v>
      </c>
      <c r="BZ268" s="9">
        <f t="shared" si="644"/>
        <v>0</v>
      </c>
      <c r="CA268" s="9">
        <f t="shared" si="645"/>
        <v>0</v>
      </c>
      <c r="CB268" s="8">
        <v>0</v>
      </c>
      <c r="CC268" s="9">
        <f t="shared" si="646"/>
        <v>0</v>
      </c>
      <c r="CD268" s="9">
        <f t="shared" si="647"/>
        <v>0</v>
      </c>
      <c r="CE268" s="10">
        <v>1</v>
      </c>
    </row>
    <row r="269" spans="1:83" s="10" customFormat="1" ht="58.5" customHeight="1">
      <c r="A269" s="10" t="s">
        <v>21</v>
      </c>
      <c r="B269" s="33"/>
      <c r="C269" s="124" t="s">
        <v>117</v>
      </c>
      <c r="D269" s="20" t="s">
        <v>2189</v>
      </c>
      <c r="E269" s="20" t="s">
        <v>1690</v>
      </c>
      <c r="F269" s="20" t="s">
        <v>1670</v>
      </c>
      <c r="G269" s="96">
        <f t="shared" si="641"/>
        <v>3.84</v>
      </c>
      <c r="H269" s="110">
        <f>SUMIF(цены!A:A,C269,цены!B:B)</f>
        <v>5.9</v>
      </c>
      <c r="I269" s="113">
        <v>0</v>
      </c>
      <c r="J269" s="35">
        <v>44</v>
      </c>
      <c r="K269" s="32" t="s">
        <v>54</v>
      </c>
      <c r="L269" s="32" t="s">
        <v>54</v>
      </c>
      <c r="M269" s="32" t="s">
        <v>54</v>
      </c>
      <c r="N269" s="32" t="s">
        <v>54</v>
      </c>
      <c r="O269" s="32" t="s">
        <v>54</v>
      </c>
      <c r="P269" s="32" t="s">
        <v>54</v>
      </c>
      <c r="Q269" s="32" t="s">
        <v>54</v>
      </c>
      <c r="R269" s="36">
        <f t="shared" si="617"/>
        <v>44</v>
      </c>
      <c r="S269" s="92">
        <f t="shared" si="621"/>
        <v>168.95999999999998</v>
      </c>
      <c r="T269" s="42">
        <f t="shared" si="642"/>
        <v>2.0750000000000002</v>
      </c>
      <c r="U269" s="24">
        <f t="shared" si="622"/>
        <v>91.300000000000011</v>
      </c>
      <c r="V269" s="25">
        <f t="shared" si="623"/>
        <v>5.915</v>
      </c>
      <c r="W269" s="70">
        <f t="shared" si="643"/>
        <v>21</v>
      </c>
      <c r="X269" s="44">
        <f t="shared" si="618"/>
        <v>20.7</v>
      </c>
      <c r="Y269" s="11">
        <f t="shared" si="624"/>
        <v>1890</v>
      </c>
      <c r="Z269" s="6">
        <f t="shared" si="625"/>
        <v>2.5502958579881656</v>
      </c>
      <c r="AA269" s="26">
        <f t="shared" si="626"/>
        <v>11.5</v>
      </c>
      <c r="AB269" s="11" t="e">
        <f>ROUND(AA269*#REF!,-1)</f>
        <v>#REF!</v>
      </c>
      <c r="AC269" s="7">
        <f t="shared" si="627"/>
        <v>0.94420963651732881</v>
      </c>
      <c r="AD269" s="27">
        <f t="shared" si="628"/>
        <v>8.6</v>
      </c>
      <c r="AE269" s="11" t="e">
        <f>ROUND(AD269*#REF!,-1)</f>
        <v>#REF!</v>
      </c>
      <c r="AF269" s="19">
        <f t="shared" si="629"/>
        <v>0.45393068469991538</v>
      </c>
      <c r="AG269" s="57"/>
      <c r="AH269" s="82">
        <f t="shared" si="619"/>
        <v>20</v>
      </c>
      <c r="AI269" s="83" t="s">
        <v>54</v>
      </c>
      <c r="AJ269" s="83" t="s">
        <v>54</v>
      </c>
      <c r="AK269" s="83" t="s">
        <v>54</v>
      </c>
      <c r="AL269" s="83" t="s">
        <v>54</v>
      </c>
      <c r="AM269" s="83" t="s">
        <v>54</v>
      </c>
      <c r="AN269" s="83" t="s">
        <v>54</v>
      </c>
      <c r="AO269" s="83" t="s">
        <v>54</v>
      </c>
      <c r="AP269" s="89">
        <f t="shared" si="630"/>
        <v>20</v>
      </c>
      <c r="AQ269" s="86">
        <f t="shared" si="631"/>
        <v>76.8</v>
      </c>
      <c r="AR269" s="64">
        <v>15</v>
      </c>
      <c r="AS269" s="65" t="s">
        <v>54</v>
      </c>
      <c r="AT269" s="65" t="s">
        <v>54</v>
      </c>
      <c r="AU269" s="65" t="s">
        <v>54</v>
      </c>
      <c r="AV269" s="65" t="s">
        <v>54</v>
      </c>
      <c r="AW269" s="65" t="s">
        <v>54</v>
      </c>
      <c r="AX269" s="65" t="s">
        <v>54</v>
      </c>
      <c r="AY269" s="65" t="s">
        <v>54</v>
      </c>
      <c r="AZ269" s="61">
        <f t="shared" si="632"/>
        <v>15</v>
      </c>
      <c r="BA269" s="9">
        <f t="shared" si="633"/>
        <v>122.90625</v>
      </c>
      <c r="BB269" s="9">
        <f t="shared" si="634"/>
        <v>57.599999999999994</v>
      </c>
      <c r="BC269" s="68">
        <v>4</v>
      </c>
      <c r="BD269" s="69" t="s">
        <v>54</v>
      </c>
      <c r="BE269" s="69" t="s">
        <v>54</v>
      </c>
      <c r="BF269" s="69" t="s">
        <v>54</v>
      </c>
      <c r="BG269" s="69" t="s">
        <v>54</v>
      </c>
      <c r="BH269" s="69" t="s">
        <v>54</v>
      </c>
      <c r="BI269" s="69" t="s">
        <v>54</v>
      </c>
      <c r="BJ269" s="69" t="s">
        <v>54</v>
      </c>
      <c r="BK269" s="61">
        <f t="shared" si="635"/>
        <v>4</v>
      </c>
      <c r="BL269" s="9">
        <f t="shared" si="636"/>
        <v>35.506799999999998</v>
      </c>
      <c r="BM269" s="9">
        <f t="shared" si="637"/>
        <v>15.36</v>
      </c>
      <c r="BN269" s="78">
        <v>5</v>
      </c>
      <c r="BO269" s="79" t="s">
        <v>54</v>
      </c>
      <c r="BP269" s="79" t="s">
        <v>54</v>
      </c>
      <c r="BQ269" s="79" t="s">
        <v>54</v>
      </c>
      <c r="BR269" s="79" t="s">
        <v>54</v>
      </c>
      <c r="BS269" s="79" t="s">
        <v>54</v>
      </c>
      <c r="BT269" s="79" t="s">
        <v>54</v>
      </c>
      <c r="BU269" s="79" t="s">
        <v>54</v>
      </c>
      <c r="BV269" s="61">
        <f t="shared" si="638"/>
        <v>5</v>
      </c>
      <c r="BW269" s="9">
        <f t="shared" si="639"/>
        <v>65.099999999999994</v>
      </c>
      <c r="BX269" s="9">
        <f t="shared" si="640"/>
        <v>19.2</v>
      </c>
      <c r="BY269" s="8">
        <v>0</v>
      </c>
      <c r="BZ269" s="9">
        <f t="shared" si="644"/>
        <v>0</v>
      </c>
      <c r="CA269" s="9">
        <f t="shared" si="645"/>
        <v>0</v>
      </c>
      <c r="CB269" s="8">
        <v>0</v>
      </c>
      <c r="CC269" s="9">
        <f t="shared" si="646"/>
        <v>0</v>
      </c>
      <c r="CD269" s="9">
        <f t="shared" si="647"/>
        <v>0</v>
      </c>
      <c r="CE269" s="10">
        <v>1</v>
      </c>
    </row>
    <row r="270" spans="1:83" s="10" customFormat="1" ht="58.5" customHeight="1">
      <c r="A270" s="10" t="s">
        <v>21</v>
      </c>
      <c r="B270" s="40"/>
      <c r="C270" s="123" t="s">
        <v>82</v>
      </c>
      <c r="D270" s="20" t="s">
        <v>2191</v>
      </c>
      <c r="E270" s="20" t="s">
        <v>1690</v>
      </c>
      <c r="F270" s="20" t="s">
        <v>1670</v>
      </c>
      <c r="G270" s="96">
        <f t="shared" si="641"/>
        <v>3.84</v>
      </c>
      <c r="H270" s="110">
        <f>SUMIF(цены!A:A,C270,цены!B:B)</f>
        <v>5.9</v>
      </c>
      <c r="I270" s="113">
        <f>SUMIF(наличие!H:H,C270,наличие!D:D)</f>
        <v>0</v>
      </c>
      <c r="J270" s="35">
        <v>0</v>
      </c>
      <c r="K270" s="32" t="s">
        <v>54</v>
      </c>
      <c r="L270" s="32" t="s">
        <v>54</v>
      </c>
      <c r="M270" s="32" t="s">
        <v>54</v>
      </c>
      <c r="N270" s="32" t="s">
        <v>54</v>
      </c>
      <c r="O270" s="32" t="s">
        <v>54</v>
      </c>
      <c r="P270" s="32" t="s">
        <v>54</v>
      </c>
      <c r="Q270" s="32" t="s">
        <v>54</v>
      </c>
      <c r="R270" s="36">
        <f t="shared" si="617"/>
        <v>0</v>
      </c>
      <c r="S270" s="92">
        <f t="shared" si="621"/>
        <v>0</v>
      </c>
      <c r="T270" s="42">
        <f t="shared" si="642"/>
        <v>2.0750000000000002</v>
      </c>
      <c r="U270" s="24">
        <f t="shared" si="622"/>
        <v>0</v>
      </c>
      <c r="V270" s="25">
        <f t="shared" si="623"/>
        <v>5.915</v>
      </c>
      <c r="W270" s="70">
        <f t="shared" si="643"/>
        <v>21</v>
      </c>
      <c r="X270" s="44">
        <f t="shared" si="618"/>
        <v>20.7</v>
      </c>
      <c r="Y270" s="11">
        <f t="shared" si="624"/>
        <v>1890</v>
      </c>
      <c r="Z270" s="6">
        <f t="shared" si="625"/>
        <v>2.5502958579881656</v>
      </c>
      <c r="AA270" s="26">
        <f t="shared" si="626"/>
        <v>11.5</v>
      </c>
      <c r="AB270" s="11" t="e">
        <f>ROUND(AA270*#REF!,-1)</f>
        <v>#REF!</v>
      </c>
      <c r="AC270" s="7">
        <f t="shared" si="627"/>
        <v>0.94420963651732881</v>
      </c>
      <c r="AD270" s="27">
        <f t="shared" si="628"/>
        <v>8.6</v>
      </c>
      <c r="AE270" s="11" t="e">
        <f>ROUND(AD270*#REF!,-1)</f>
        <v>#REF!</v>
      </c>
      <c r="AF270" s="19">
        <f t="shared" si="629"/>
        <v>0.45393068469991538</v>
      </c>
      <c r="AG270" s="57"/>
      <c r="AH270" s="82">
        <f t="shared" si="619"/>
        <v>0</v>
      </c>
      <c r="AI270" s="83" t="s">
        <v>54</v>
      </c>
      <c r="AJ270" s="83" t="s">
        <v>54</v>
      </c>
      <c r="AK270" s="83" t="s">
        <v>54</v>
      </c>
      <c r="AL270" s="83" t="s">
        <v>54</v>
      </c>
      <c r="AM270" s="83" t="s">
        <v>54</v>
      </c>
      <c r="AN270" s="83" t="s">
        <v>54</v>
      </c>
      <c r="AO270" s="83" t="s">
        <v>54</v>
      </c>
      <c r="AP270" s="89">
        <f t="shared" si="630"/>
        <v>0</v>
      </c>
      <c r="AQ270" s="86">
        <f t="shared" si="631"/>
        <v>0</v>
      </c>
      <c r="AR270" s="64">
        <v>0</v>
      </c>
      <c r="AS270" s="65" t="s">
        <v>54</v>
      </c>
      <c r="AT270" s="65" t="s">
        <v>54</v>
      </c>
      <c r="AU270" s="65" t="s">
        <v>54</v>
      </c>
      <c r="AV270" s="65" t="s">
        <v>54</v>
      </c>
      <c r="AW270" s="65" t="s">
        <v>54</v>
      </c>
      <c r="AX270" s="65" t="s">
        <v>54</v>
      </c>
      <c r="AY270" s="65" t="s">
        <v>54</v>
      </c>
      <c r="AZ270" s="61">
        <f t="shared" si="632"/>
        <v>0</v>
      </c>
      <c r="BA270" s="9">
        <f t="shared" si="633"/>
        <v>0</v>
      </c>
      <c r="BB270" s="9">
        <f t="shared" si="634"/>
        <v>0</v>
      </c>
      <c r="BC270" s="68">
        <v>0</v>
      </c>
      <c r="BD270" s="69" t="s">
        <v>54</v>
      </c>
      <c r="BE270" s="69" t="s">
        <v>54</v>
      </c>
      <c r="BF270" s="69" t="s">
        <v>54</v>
      </c>
      <c r="BG270" s="69" t="s">
        <v>54</v>
      </c>
      <c r="BH270" s="69" t="s">
        <v>54</v>
      </c>
      <c r="BI270" s="69" t="s">
        <v>54</v>
      </c>
      <c r="BJ270" s="69" t="s">
        <v>54</v>
      </c>
      <c r="BK270" s="61">
        <f t="shared" si="635"/>
        <v>0</v>
      </c>
      <c r="BL270" s="9">
        <f t="shared" si="636"/>
        <v>0</v>
      </c>
      <c r="BM270" s="9">
        <f t="shared" si="637"/>
        <v>0</v>
      </c>
      <c r="BN270" s="78">
        <v>0</v>
      </c>
      <c r="BO270" s="79" t="s">
        <v>54</v>
      </c>
      <c r="BP270" s="79" t="s">
        <v>54</v>
      </c>
      <c r="BQ270" s="79" t="s">
        <v>54</v>
      </c>
      <c r="BR270" s="79" t="s">
        <v>54</v>
      </c>
      <c r="BS270" s="79" t="s">
        <v>54</v>
      </c>
      <c r="BT270" s="79" t="s">
        <v>54</v>
      </c>
      <c r="BU270" s="79" t="s">
        <v>54</v>
      </c>
      <c r="BV270" s="61">
        <f t="shared" si="638"/>
        <v>0</v>
      </c>
      <c r="BW270" s="9">
        <f t="shared" si="639"/>
        <v>0</v>
      </c>
      <c r="BX270" s="9">
        <f t="shared" si="640"/>
        <v>0</v>
      </c>
      <c r="BY270" s="8">
        <v>0</v>
      </c>
      <c r="BZ270" s="9">
        <f t="shared" si="644"/>
        <v>0</v>
      </c>
      <c r="CA270" s="9">
        <f t="shared" si="645"/>
        <v>0</v>
      </c>
      <c r="CB270" s="8">
        <v>0</v>
      </c>
      <c r="CC270" s="9">
        <f t="shared" si="646"/>
        <v>0</v>
      </c>
      <c r="CD270" s="9">
        <f t="shared" si="647"/>
        <v>0</v>
      </c>
      <c r="CE270" s="10">
        <v>1</v>
      </c>
    </row>
    <row r="271" spans="1:83" s="10" customFormat="1" ht="58.5" customHeight="1">
      <c r="A271" s="10" t="s">
        <v>21</v>
      </c>
      <c r="B271" s="40"/>
      <c r="C271" s="123" t="s">
        <v>82</v>
      </c>
      <c r="D271" s="20" t="s">
        <v>2193</v>
      </c>
      <c r="E271" s="20" t="s">
        <v>1690</v>
      </c>
      <c r="F271" s="20" t="s">
        <v>1670</v>
      </c>
      <c r="G271" s="96">
        <f t="shared" si="641"/>
        <v>3.84</v>
      </c>
      <c r="H271" s="110">
        <f>SUMIF(цены!A:A,C271,цены!B:B)</f>
        <v>5.9</v>
      </c>
      <c r="I271" s="113">
        <f>SUMIF(наличие!H:H,C271,наличие!D:D)</f>
        <v>0</v>
      </c>
      <c r="J271" s="35">
        <v>0</v>
      </c>
      <c r="K271" s="32" t="s">
        <v>54</v>
      </c>
      <c r="L271" s="32" t="s">
        <v>54</v>
      </c>
      <c r="M271" s="32" t="s">
        <v>54</v>
      </c>
      <c r="N271" s="32" t="s">
        <v>54</v>
      </c>
      <c r="O271" s="32" t="s">
        <v>54</v>
      </c>
      <c r="P271" s="32" t="s">
        <v>54</v>
      </c>
      <c r="Q271" s="32" t="s">
        <v>54</v>
      </c>
      <c r="R271" s="36">
        <f t="shared" si="617"/>
        <v>0</v>
      </c>
      <c r="S271" s="92">
        <f t="shared" si="621"/>
        <v>0</v>
      </c>
      <c r="T271" s="42">
        <f t="shared" si="642"/>
        <v>2.0750000000000002</v>
      </c>
      <c r="U271" s="24">
        <f t="shared" si="622"/>
        <v>0</v>
      </c>
      <c r="V271" s="25">
        <f t="shared" si="623"/>
        <v>5.915</v>
      </c>
      <c r="W271" s="70">
        <f t="shared" si="643"/>
        <v>21</v>
      </c>
      <c r="X271" s="44">
        <f t="shared" si="618"/>
        <v>20.7</v>
      </c>
      <c r="Y271" s="11">
        <f t="shared" si="624"/>
        <v>1890</v>
      </c>
      <c r="Z271" s="6">
        <f t="shared" si="625"/>
        <v>2.5502958579881656</v>
      </c>
      <c r="AA271" s="26">
        <f t="shared" si="626"/>
        <v>11.5</v>
      </c>
      <c r="AB271" s="11" t="e">
        <f>ROUND(AA271*#REF!,-1)</f>
        <v>#REF!</v>
      </c>
      <c r="AC271" s="7">
        <f t="shared" si="627"/>
        <v>0.94420963651732881</v>
      </c>
      <c r="AD271" s="27">
        <f t="shared" si="628"/>
        <v>8.6</v>
      </c>
      <c r="AE271" s="11" t="e">
        <f>ROUND(AD271*#REF!,-1)</f>
        <v>#REF!</v>
      </c>
      <c r="AF271" s="19">
        <f t="shared" si="629"/>
        <v>0.45393068469991538</v>
      </c>
      <c r="AG271" s="57"/>
      <c r="AH271" s="82">
        <f t="shared" si="619"/>
        <v>0</v>
      </c>
      <c r="AI271" s="83" t="s">
        <v>54</v>
      </c>
      <c r="AJ271" s="83" t="s">
        <v>54</v>
      </c>
      <c r="AK271" s="83" t="s">
        <v>54</v>
      </c>
      <c r="AL271" s="83" t="s">
        <v>54</v>
      </c>
      <c r="AM271" s="83" t="s">
        <v>54</v>
      </c>
      <c r="AN271" s="83" t="s">
        <v>54</v>
      </c>
      <c r="AO271" s="83" t="s">
        <v>54</v>
      </c>
      <c r="AP271" s="89">
        <f t="shared" si="630"/>
        <v>0</v>
      </c>
      <c r="AQ271" s="86">
        <f t="shared" si="631"/>
        <v>0</v>
      </c>
      <c r="AR271" s="64">
        <v>0</v>
      </c>
      <c r="AS271" s="65" t="s">
        <v>54</v>
      </c>
      <c r="AT271" s="65" t="s">
        <v>54</v>
      </c>
      <c r="AU271" s="65" t="s">
        <v>54</v>
      </c>
      <c r="AV271" s="65" t="s">
        <v>54</v>
      </c>
      <c r="AW271" s="65" t="s">
        <v>54</v>
      </c>
      <c r="AX271" s="65" t="s">
        <v>54</v>
      </c>
      <c r="AY271" s="65" t="s">
        <v>54</v>
      </c>
      <c r="AZ271" s="61">
        <f t="shared" si="632"/>
        <v>0</v>
      </c>
      <c r="BA271" s="9">
        <f t="shared" si="633"/>
        <v>0</v>
      </c>
      <c r="BB271" s="9">
        <f t="shared" si="634"/>
        <v>0</v>
      </c>
      <c r="BC271" s="68">
        <v>0</v>
      </c>
      <c r="BD271" s="69" t="s">
        <v>54</v>
      </c>
      <c r="BE271" s="69" t="s">
        <v>54</v>
      </c>
      <c r="BF271" s="69" t="s">
        <v>54</v>
      </c>
      <c r="BG271" s="69" t="s">
        <v>54</v>
      </c>
      <c r="BH271" s="69" t="s">
        <v>54</v>
      </c>
      <c r="BI271" s="69" t="s">
        <v>54</v>
      </c>
      <c r="BJ271" s="69" t="s">
        <v>54</v>
      </c>
      <c r="BK271" s="61">
        <f t="shared" si="635"/>
        <v>0</v>
      </c>
      <c r="BL271" s="9">
        <f t="shared" si="636"/>
        <v>0</v>
      </c>
      <c r="BM271" s="9">
        <f t="shared" si="637"/>
        <v>0</v>
      </c>
      <c r="BN271" s="78">
        <v>0</v>
      </c>
      <c r="BO271" s="79" t="s">
        <v>54</v>
      </c>
      <c r="BP271" s="79" t="s">
        <v>54</v>
      </c>
      <c r="BQ271" s="79" t="s">
        <v>54</v>
      </c>
      <c r="BR271" s="79" t="s">
        <v>54</v>
      </c>
      <c r="BS271" s="79" t="s">
        <v>54</v>
      </c>
      <c r="BT271" s="79" t="s">
        <v>54</v>
      </c>
      <c r="BU271" s="79" t="s">
        <v>54</v>
      </c>
      <c r="BV271" s="61">
        <f t="shared" si="638"/>
        <v>0</v>
      </c>
      <c r="BW271" s="9">
        <f t="shared" si="639"/>
        <v>0</v>
      </c>
      <c r="BX271" s="9">
        <f t="shared" si="640"/>
        <v>0</v>
      </c>
      <c r="BY271" s="8">
        <v>0</v>
      </c>
      <c r="BZ271" s="9">
        <f t="shared" si="644"/>
        <v>0</v>
      </c>
      <c r="CA271" s="9">
        <f t="shared" si="645"/>
        <v>0</v>
      </c>
      <c r="CB271" s="8">
        <v>0</v>
      </c>
      <c r="CC271" s="9">
        <f t="shared" si="646"/>
        <v>0</v>
      </c>
      <c r="CD271" s="9">
        <f t="shared" si="647"/>
        <v>0</v>
      </c>
      <c r="CE271" s="10">
        <v>1</v>
      </c>
    </row>
    <row r="272" spans="1:83" s="10" customFormat="1" ht="58.5" customHeight="1">
      <c r="A272" s="10" t="s">
        <v>21</v>
      </c>
      <c r="B272" s="40"/>
      <c r="C272" s="123" t="s">
        <v>1720</v>
      </c>
      <c r="D272" s="20" t="s">
        <v>2200</v>
      </c>
      <c r="E272" s="20" t="s">
        <v>1690</v>
      </c>
      <c r="F272" s="20" t="s">
        <v>1691</v>
      </c>
      <c r="G272" s="96">
        <f t="shared" si="641"/>
        <v>8.39</v>
      </c>
      <c r="H272" s="110">
        <f>SUMIF(цены!A:A,C272,цены!B:B)</f>
        <v>12.9</v>
      </c>
      <c r="I272" s="113">
        <f>SUMIF(наличие!H:H,C272,наличие!D:D)</f>
        <v>0</v>
      </c>
      <c r="J272" s="35">
        <v>0</v>
      </c>
      <c r="K272" s="32" t="s">
        <v>54</v>
      </c>
      <c r="L272" s="32" t="s">
        <v>54</v>
      </c>
      <c r="M272" s="32" t="s">
        <v>54</v>
      </c>
      <c r="N272" s="32" t="s">
        <v>54</v>
      </c>
      <c r="O272" s="32" t="s">
        <v>54</v>
      </c>
      <c r="P272" s="32" t="s">
        <v>54</v>
      </c>
      <c r="Q272" s="32" t="s">
        <v>54</v>
      </c>
      <c r="R272" s="36">
        <f t="shared" ref="R272:R287" si="648">SUM(J272:Q272)</f>
        <v>0</v>
      </c>
      <c r="S272" s="92">
        <f t="shared" si="621"/>
        <v>0</v>
      </c>
      <c r="T272" s="42">
        <f t="shared" si="642"/>
        <v>2.76</v>
      </c>
      <c r="U272" s="24">
        <f t="shared" si="622"/>
        <v>0</v>
      </c>
      <c r="V272" s="25">
        <f t="shared" si="623"/>
        <v>11.15</v>
      </c>
      <c r="W272" s="70">
        <f t="shared" si="643"/>
        <v>39</v>
      </c>
      <c r="X272" s="44">
        <f t="shared" ref="X272:X287" si="649">ROUND(V272*3.5,1)</f>
        <v>39</v>
      </c>
      <c r="Y272" s="11">
        <f t="shared" si="624"/>
        <v>3510</v>
      </c>
      <c r="Z272" s="6">
        <f t="shared" si="625"/>
        <v>2.4977578475336322</v>
      </c>
      <c r="AA272" s="26">
        <f t="shared" si="626"/>
        <v>21.4</v>
      </c>
      <c r="AB272" s="11" t="e">
        <f>ROUND(AA272*#REF!,-1)</f>
        <v>#REF!</v>
      </c>
      <c r="AC272" s="7">
        <f t="shared" si="627"/>
        <v>0.9192825112107621</v>
      </c>
      <c r="AD272" s="27">
        <f t="shared" si="628"/>
        <v>16.100000000000001</v>
      </c>
      <c r="AE272" s="11" t="e">
        <f>ROUND(AD272*#REF!,-1)</f>
        <v>#REF!</v>
      </c>
      <c r="AF272" s="19">
        <f t="shared" si="629"/>
        <v>0.44394618834080724</v>
      </c>
      <c r="AG272" s="57"/>
      <c r="AH272" s="82">
        <f t="shared" ref="AH272:AH287" si="650">J272-AR272-BC272-BN272-BY272-CB272+I272</f>
        <v>0</v>
      </c>
      <c r="AI272" s="83" t="s">
        <v>54</v>
      </c>
      <c r="AJ272" s="83" t="s">
        <v>54</v>
      </c>
      <c r="AK272" s="83" t="s">
        <v>54</v>
      </c>
      <c r="AL272" s="83" t="s">
        <v>54</v>
      </c>
      <c r="AM272" s="83" t="s">
        <v>54</v>
      </c>
      <c r="AN272" s="83" t="s">
        <v>54</v>
      </c>
      <c r="AO272" s="83" t="s">
        <v>54</v>
      </c>
      <c r="AP272" s="89">
        <f t="shared" si="630"/>
        <v>0</v>
      </c>
      <c r="AQ272" s="86">
        <f t="shared" si="631"/>
        <v>0</v>
      </c>
      <c r="AR272" s="64">
        <v>0</v>
      </c>
      <c r="AS272" s="65" t="s">
        <v>54</v>
      </c>
      <c r="AT272" s="65" t="s">
        <v>54</v>
      </c>
      <c r="AU272" s="65" t="s">
        <v>54</v>
      </c>
      <c r="AV272" s="65" t="s">
        <v>54</v>
      </c>
      <c r="AW272" s="65" t="s">
        <v>54</v>
      </c>
      <c r="AX272" s="65" t="s">
        <v>54</v>
      </c>
      <c r="AY272" s="65" t="s">
        <v>54</v>
      </c>
      <c r="AZ272" s="61">
        <f t="shared" si="632"/>
        <v>0</v>
      </c>
      <c r="BA272" s="9">
        <f t="shared" si="633"/>
        <v>0</v>
      </c>
      <c r="BB272" s="9">
        <f t="shared" si="634"/>
        <v>0</v>
      </c>
      <c r="BC272" s="68">
        <v>0</v>
      </c>
      <c r="BD272" s="69" t="s">
        <v>54</v>
      </c>
      <c r="BE272" s="69" t="s">
        <v>54</v>
      </c>
      <c r="BF272" s="69" t="s">
        <v>54</v>
      </c>
      <c r="BG272" s="69" t="s">
        <v>54</v>
      </c>
      <c r="BH272" s="69" t="s">
        <v>54</v>
      </c>
      <c r="BI272" s="69" t="s">
        <v>54</v>
      </c>
      <c r="BJ272" s="69" t="s">
        <v>54</v>
      </c>
      <c r="BK272" s="61">
        <f t="shared" si="635"/>
        <v>0</v>
      </c>
      <c r="BL272" s="9">
        <f t="shared" si="636"/>
        <v>0</v>
      </c>
      <c r="BM272" s="9">
        <f t="shared" si="637"/>
        <v>0</v>
      </c>
      <c r="BN272" s="78">
        <v>0</v>
      </c>
      <c r="BO272" s="79" t="s">
        <v>54</v>
      </c>
      <c r="BP272" s="79" t="s">
        <v>54</v>
      </c>
      <c r="BQ272" s="79" t="s">
        <v>54</v>
      </c>
      <c r="BR272" s="79" t="s">
        <v>54</v>
      </c>
      <c r="BS272" s="79" t="s">
        <v>54</v>
      </c>
      <c r="BT272" s="79" t="s">
        <v>54</v>
      </c>
      <c r="BU272" s="79" t="s">
        <v>54</v>
      </c>
      <c r="BV272" s="61">
        <f t="shared" si="638"/>
        <v>0</v>
      </c>
      <c r="BW272" s="9">
        <f t="shared" si="639"/>
        <v>0</v>
      </c>
      <c r="BX272" s="9">
        <f t="shared" si="640"/>
        <v>0</v>
      </c>
      <c r="BY272" s="8">
        <v>0</v>
      </c>
      <c r="BZ272" s="9">
        <f t="shared" si="644"/>
        <v>0</v>
      </c>
      <c r="CA272" s="9">
        <f t="shared" si="645"/>
        <v>0</v>
      </c>
      <c r="CB272" s="8">
        <v>0</v>
      </c>
      <c r="CC272" s="9">
        <f t="shared" si="646"/>
        <v>0</v>
      </c>
      <c r="CD272" s="9">
        <f t="shared" si="647"/>
        <v>0</v>
      </c>
      <c r="CE272" s="10">
        <v>1</v>
      </c>
    </row>
    <row r="273" spans="1:83" s="10" customFormat="1" ht="58.5" customHeight="1">
      <c r="A273" s="10" t="s">
        <v>21</v>
      </c>
      <c r="B273" s="40"/>
      <c r="C273" s="123" t="s">
        <v>1720</v>
      </c>
      <c r="D273" s="20" t="s">
        <v>2246</v>
      </c>
      <c r="E273" s="20" t="s">
        <v>1690</v>
      </c>
      <c r="F273" s="20" t="s">
        <v>1691</v>
      </c>
      <c r="G273" s="96">
        <f t="shared" si="641"/>
        <v>8.39</v>
      </c>
      <c r="H273" s="110">
        <f>SUMIF(цены!A:A,C273,цены!B:B)</f>
        <v>12.9</v>
      </c>
      <c r="I273" s="113">
        <f>SUMIF(наличие!H:H,C273,наличие!D:D)</f>
        <v>0</v>
      </c>
      <c r="J273" s="35">
        <v>0</v>
      </c>
      <c r="K273" s="32" t="s">
        <v>54</v>
      </c>
      <c r="L273" s="32" t="s">
        <v>54</v>
      </c>
      <c r="M273" s="32" t="s">
        <v>54</v>
      </c>
      <c r="N273" s="32" t="s">
        <v>54</v>
      </c>
      <c r="O273" s="32" t="s">
        <v>54</v>
      </c>
      <c r="P273" s="32" t="s">
        <v>54</v>
      </c>
      <c r="Q273" s="32" t="s">
        <v>54</v>
      </c>
      <c r="R273" s="36">
        <f t="shared" si="648"/>
        <v>0</v>
      </c>
      <c r="S273" s="92">
        <f t="shared" si="621"/>
        <v>0</v>
      </c>
      <c r="T273" s="42">
        <f t="shared" si="642"/>
        <v>2.76</v>
      </c>
      <c r="U273" s="24">
        <f t="shared" si="622"/>
        <v>0</v>
      </c>
      <c r="V273" s="25">
        <f t="shared" si="623"/>
        <v>11.15</v>
      </c>
      <c r="W273" s="70">
        <f t="shared" si="643"/>
        <v>39</v>
      </c>
      <c r="X273" s="44">
        <f t="shared" si="649"/>
        <v>39</v>
      </c>
      <c r="Y273" s="11">
        <f t="shared" si="624"/>
        <v>3510</v>
      </c>
      <c r="Z273" s="6">
        <f t="shared" si="625"/>
        <v>2.4977578475336322</v>
      </c>
      <c r="AA273" s="26">
        <f t="shared" si="626"/>
        <v>21.4</v>
      </c>
      <c r="AB273" s="11" t="e">
        <f>ROUND(AA273*#REF!,-1)</f>
        <v>#REF!</v>
      </c>
      <c r="AC273" s="7">
        <f t="shared" si="627"/>
        <v>0.9192825112107621</v>
      </c>
      <c r="AD273" s="27">
        <f t="shared" si="628"/>
        <v>16.100000000000001</v>
      </c>
      <c r="AE273" s="11" t="e">
        <f>ROUND(AD273*#REF!,-1)</f>
        <v>#REF!</v>
      </c>
      <c r="AF273" s="19">
        <f t="shared" si="629"/>
        <v>0.44394618834080724</v>
      </c>
      <c r="AG273" s="57"/>
      <c r="AH273" s="82">
        <f t="shared" si="650"/>
        <v>0</v>
      </c>
      <c r="AI273" s="83" t="s">
        <v>54</v>
      </c>
      <c r="AJ273" s="83" t="s">
        <v>54</v>
      </c>
      <c r="AK273" s="83" t="s">
        <v>54</v>
      </c>
      <c r="AL273" s="83" t="s">
        <v>54</v>
      </c>
      <c r="AM273" s="83" t="s">
        <v>54</v>
      </c>
      <c r="AN273" s="83" t="s">
        <v>54</v>
      </c>
      <c r="AO273" s="83" t="s">
        <v>54</v>
      </c>
      <c r="AP273" s="89">
        <f t="shared" si="630"/>
        <v>0</v>
      </c>
      <c r="AQ273" s="86">
        <f t="shared" si="631"/>
        <v>0</v>
      </c>
      <c r="AR273" s="64">
        <v>0</v>
      </c>
      <c r="AS273" s="65" t="s">
        <v>54</v>
      </c>
      <c r="AT273" s="65" t="s">
        <v>54</v>
      </c>
      <c r="AU273" s="65" t="s">
        <v>54</v>
      </c>
      <c r="AV273" s="65" t="s">
        <v>54</v>
      </c>
      <c r="AW273" s="65" t="s">
        <v>54</v>
      </c>
      <c r="AX273" s="65" t="s">
        <v>54</v>
      </c>
      <c r="AY273" s="65" t="s">
        <v>54</v>
      </c>
      <c r="AZ273" s="61">
        <f t="shared" si="632"/>
        <v>0</v>
      </c>
      <c r="BA273" s="9">
        <f t="shared" si="633"/>
        <v>0</v>
      </c>
      <c r="BB273" s="9">
        <f t="shared" si="634"/>
        <v>0</v>
      </c>
      <c r="BC273" s="68">
        <v>0</v>
      </c>
      <c r="BD273" s="69" t="s">
        <v>54</v>
      </c>
      <c r="BE273" s="69" t="s">
        <v>54</v>
      </c>
      <c r="BF273" s="69" t="s">
        <v>54</v>
      </c>
      <c r="BG273" s="69" t="s">
        <v>54</v>
      </c>
      <c r="BH273" s="69" t="s">
        <v>54</v>
      </c>
      <c r="BI273" s="69" t="s">
        <v>54</v>
      </c>
      <c r="BJ273" s="69" t="s">
        <v>54</v>
      </c>
      <c r="BK273" s="61">
        <f t="shared" si="635"/>
        <v>0</v>
      </c>
      <c r="BL273" s="9">
        <f t="shared" si="636"/>
        <v>0</v>
      </c>
      <c r="BM273" s="9">
        <f t="shared" si="637"/>
        <v>0</v>
      </c>
      <c r="BN273" s="78">
        <v>0</v>
      </c>
      <c r="BO273" s="79" t="s">
        <v>54</v>
      </c>
      <c r="BP273" s="79" t="s">
        <v>54</v>
      </c>
      <c r="BQ273" s="79" t="s">
        <v>54</v>
      </c>
      <c r="BR273" s="79" t="s">
        <v>54</v>
      </c>
      <c r="BS273" s="79" t="s">
        <v>54</v>
      </c>
      <c r="BT273" s="79" t="s">
        <v>54</v>
      </c>
      <c r="BU273" s="79" t="s">
        <v>54</v>
      </c>
      <c r="BV273" s="61">
        <f t="shared" si="638"/>
        <v>0</v>
      </c>
      <c r="BW273" s="9">
        <f t="shared" si="639"/>
        <v>0</v>
      </c>
      <c r="BX273" s="9">
        <f t="shared" si="640"/>
        <v>0</v>
      </c>
      <c r="BY273" s="8">
        <v>0</v>
      </c>
      <c r="BZ273" s="9">
        <f t="shared" si="644"/>
        <v>0</v>
      </c>
      <c r="CA273" s="9">
        <f t="shared" si="645"/>
        <v>0</v>
      </c>
      <c r="CB273" s="8">
        <v>0</v>
      </c>
      <c r="CC273" s="9">
        <f t="shared" si="646"/>
        <v>0</v>
      </c>
      <c r="CD273" s="9">
        <f t="shared" si="647"/>
        <v>0</v>
      </c>
      <c r="CE273" s="10">
        <v>1</v>
      </c>
    </row>
    <row r="274" spans="1:83" s="10" customFormat="1" ht="58.5" customHeight="1">
      <c r="A274" s="10" t="s">
        <v>21</v>
      </c>
      <c r="B274" s="40"/>
      <c r="C274" s="123" t="s">
        <v>1720</v>
      </c>
      <c r="D274" s="20" t="s">
        <v>2240</v>
      </c>
      <c r="E274" s="20" t="s">
        <v>1690</v>
      </c>
      <c r="F274" s="20" t="s">
        <v>1691</v>
      </c>
      <c r="G274" s="96">
        <f t="shared" si="641"/>
        <v>8.39</v>
      </c>
      <c r="H274" s="110">
        <f>SUMIF(цены!A:A,C274,цены!B:B)</f>
        <v>12.9</v>
      </c>
      <c r="I274" s="113">
        <f>SUMIF(наличие!H:H,C274,наличие!D:D)</f>
        <v>0</v>
      </c>
      <c r="J274" s="35">
        <v>0</v>
      </c>
      <c r="K274" s="32" t="s">
        <v>54</v>
      </c>
      <c r="L274" s="32" t="s">
        <v>54</v>
      </c>
      <c r="M274" s="32" t="s">
        <v>54</v>
      </c>
      <c r="N274" s="32" t="s">
        <v>54</v>
      </c>
      <c r="O274" s="32" t="s">
        <v>54</v>
      </c>
      <c r="P274" s="32" t="s">
        <v>54</v>
      </c>
      <c r="Q274" s="32" t="s">
        <v>54</v>
      </c>
      <c r="R274" s="36">
        <f t="shared" si="648"/>
        <v>0</v>
      </c>
      <c r="S274" s="92">
        <f t="shared" si="621"/>
        <v>0</v>
      </c>
      <c r="T274" s="42">
        <f t="shared" si="642"/>
        <v>2.76</v>
      </c>
      <c r="U274" s="24">
        <f t="shared" si="622"/>
        <v>0</v>
      </c>
      <c r="V274" s="25">
        <f t="shared" si="623"/>
        <v>11.15</v>
      </c>
      <c r="W274" s="70">
        <f t="shared" si="643"/>
        <v>39</v>
      </c>
      <c r="X274" s="44">
        <f t="shared" si="649"/>
        <v>39</v>
      </c>
      <c r="Y274" s="11">
        <f t="shared" si="624"/>
        <v>3510</v>
      </c>
      <c r="Z274" s="6">
        <f t="shared" si="625"/>
        <v>2.4977578475336322</v>
      </c>
      <c r="AA274" s="26">
        <f t="shared" si="626"/>
        <v>21.4</v>
      </c>
      <c r="AB274" s="11" t="e">
        <f>ROUND(AA274*#REF!,-1)</f>
        <v>#REF!</v>
      </c>
      <c r="AC274" s="7">
        <f t="shared" si="627"/>
        <v>0.9192825112107621</v>
      </c>
      <c r="AD274" s="27">
        <f t="shared" si="628"/>
        <v>16.100000000000001</v>
      </c>
      <c r="AE274" s="11" t="e">
        <f>ROUND(AD274*#REF!,-1)</f>
        <v>#REF!</v>
      </c>
      <c r="AF274" s="19">
        <f t="shared" si="629"/>
        <v>0.44394618834080724</v>
      </c>
      <c r="AG274" s="57"/>
      <c r="AH274" s="82">
        <f t="shared" si="650"/>
        <v>0</v>
      </c>
      <c r="AI274" s="83" t="s">
        <v>54</v>
      </c>
      <c r="AJ274" s="83" t="s">
        <v>54</v>
      </c>
      <c r="AK274" s="83" t="s">
        <v>54</v>
      </c>
      <c r="AL274" s="83" t="s">
        <v>54</v>
      </c>
      <c r="AM274" s="83" t="s">
        <v>54</v>
      </c>
      <c r="AN274" s="83" t="s">
        <v>54</v>
      </c>
      <c r="AO274" s="83" t="s">
        <v>54</v>
      </c>
      <c r="AP274" s="89">
        <f t="shared" si="630"/>
        <v>0</v>
      </c>
      <c r="AQ274" s="86">
        <f t="shared" si="631"/>
        <v>0</v>
      </c>
      <c r="AR274" s="64">
        <v>0</v>
      </c>
      <c r="AS274" s="65" t="s">
        <v>54</v>
      </c>
      <c r="AT274" s="65" t="s">
        <v>54</v>
      </c>
      <c r="AU274" s="65" t="s">
        <v>54</v>
      </c>
      <c r="AV274" s="65" t="s">
        <v>54</v>
      </c>
      <c r="AW274" s="65" t="s">
        <v>54</v>
      </c>
      <c r="AX274" s="65" t="s">
        <v>54</v>
      </c>
      <c r="AY274" s="65" t="s">
        <v>54</v>
      </c>
      <c r="AZ274" s="61">
        <f t="shared" si="632"/>
        <v>0</v>
      </c>
      <c r="BA274" s="9">
        <f t="shared" si="633"/>
        <v>0</v>
      </c>
      <c r="BB274" s="9">
        <f t="shared" si="634"/>
        <v>0</v>
      </c>
      <c r="BC274" s="68">
        <v>0</v>
      </c>
      <c r="BD274" s="69" t="s">
        <v>54</v>
      </c>
      <c r="BE274" s="69" t="s">
        <v>54</v>
      </c>
      <c r="BF274" s="69" t="s">
        <v>54</v>
      </c>
      <c r="BG274" s="69" t="s">
        <v>54</v>
      </c>
      <c r="BH274" s="69" t="s">
        <v>54</v>
      </c>
      <c r="BI274" s="69" t="s">
        <v>54</v>
      </c>
      <c r="BJ274" s="69" t="s">
        <v>54</v>
      </c>
      <c r="BK274" s="61">
        <f t="shared" si="635"/>
        <v>0</v>
      </c>
      <c r="BL274" s="9">
        <f t="shared" si="636"/>
        <v>0</v>
      </c>
      <c r="BM274" s="9">
        <f t="shared" si="637"/>
        <v>0</v>
      </c>
      <c r="BN274" s="78">
        <v>0</v>
      </c>
      <c r="BO274" s="79" t="s">
        <v>54</v>
      </c>
      <c r="BP274" s="79" t="s">
        <v>54</v>
      </c>
      <c r="BQ274" s="79" t="s">
        <v>54</v>
      </c>
      <c r="BR274" s="79" t="s">
        <v>54</v>
      </c>
      <c r="BS274" s="79" t="s">
        <v>54</v>
      </c>
      <c r="BT274" s="79" t="s">
        <v>54</v>
      </c>
      <c r="BU274" s="79" t="s">
        <v>54</v>
      </c>
      <c r="BV274" s="61">
        <f t="shared" si="638"/>
        <v>0</v>
      </c>
      <c r="BW274" s="9">
        <f t="shared" si="639"/>
        <v>0</v>
      </c>
      <c r="BX274" s="9">
        <f t="shared" si="640"/>
        <v>0</v>
      </c>
      <c r="BY274" s="8">
        <v>0</v>
      </c>
      <c r="BZ274" s="9">
        <f t="shared" si="644"/>
        <v>0</v>
      </c>
      <c r="CA274" s="9">
        <f t="shared" si="645"/>
        <v>0</v>
      </c>
      <c r="CB274" s="8">
        <v>0</v>
      </c>
      <c r="CC274" s="9">
        <f t="shared" si="646"/>
        <v>0</v>
      </c>
      <c r="CD274" s="9">
        <f t="shared" si="647"/>
        <v>0</v>
      </c>
      <c r="CE274" s="10">
        <v>1</v>
      </c>
    </row>
    <row r="275" spans="1:83" s="10" customFormat="1" ht="58.5" customHeight="1">
      <c r="A275" s="10" t="s">
        <v>21</v>
      </c>
      <c r="B275" s="40"/>
      <c r="C275" s="123" t="s">
        <v>1720</v>
      </c>
      <c r="D275" s="20" t="s">
        <v>2193</v>
      </c>
      <c r="E275" s="20" t="s">
        <v>1690</v>
      </c>
      <c r="F275" s="20" t="s">
        <v>1691</v>
      </c>
      <c r="G275" s="96">
        <f t="shared" si="641"/>
        <v>8.39</v>
      </c>
      <c r="H275" s="110">
        <f>SUMIF(цены!A:A,C275,цены!B:B)</f>
        <v>12.9</v>
      </c>
      <c r="I275" s="113">
        <f>SUMIF(наличие!H:H,C275,наличие!D:D)</f>
        <v>0</v>
      </c>
      <c r="J275" s="35">
        <v>0</v>
      </c>
      <c r="K275" s="32" t="s">
        <v>54</v>
      </c>
      <c r="L275" s="32" t="s">
        <v>54</v>
      </c>
      <c r="M275" s="32" t="s">
        <v>54</v>
      </c>
      <c r="N275" s="32" t="s">
        <v>54</v>
      </c>
      <c r="O275" s="32" t="s">
        <v>54</v>
      </c>
      <c r="P275" s="32" t="s">
        <v>54</v>
      </c>
      <c r="Q275" s="32" t="s">
        <v>54</v>
      </c>
      <c r="R275" s="36">
        <f t="shared" si="648"/>
        <v>0</v>
      </c>
      <c r="S275" s="92">
        <f t="shared" si="621"/>
        <v>0</v>
      </c>
      <c r="T275" s="42">
        <f t="shared" si="642"/>
        <v>2.76</v>
      </c>
      <c r="U275" s="24">
        <f t="shared" si="622"/>
        <v>0</v>
      </c>
      <c r="V275" s="25">
        <f t="shared" si="623"/>
        <v>11.15</v>
      </c>
      <c r="W275" s="70">
        <f t="shared" si="643"/>
        <v>39</v>
      </c>
      <c r="X275" s="44">
        <f t="shared" si="649"/>
        <v>39</v>
      </c>
      <c r="Y275" s="11">
        <f t="shared" si="624"/>
        <v>3510</v>
      </c>
      <c r="Z275" s="6">
        <f t="shared" si="625"/>
        <v>2.4977578475336322</v>
      </c>
      <c r="AA275" s="26">
        <f t="shared" si="626"/>
        <v>21.4</v>
      </c>
      <c r="AB275" s="11" t="e">
        <f>ROUND(AA275*#REF!,-1)</f>
        <v>#REF!</v>
      </c>
      <c r="AC275" s="7">
        <f t="shared" si="627"/>
        <v>0.9192825112107621</v>
      </c>
      <c r="AD275" s="27">
        <f t="shared" si="628"/>
        <v>16.100000000000001</v>
      </c>
      <c r="AE275" s="11" t="e">
        <f>ROUND(AD275*#REF!,-1)</f>
        <v>#REF!</v>
      </c>
      <c r="AF275" s="19">
        <f t="shared" si="629"/>
        <v>0.44394618834080724</v>
      </c>
      <c r="AG275" s="57"/>
      <c r="AH275" s="82">
        <f t="shared" si="650"/>
        <v>0</v>
      </c>
      <c r="AI275" s="83" t="s">
        <v>54</v>
      </c>
      <c r="AJ275" s="83" t="s">
        <v>54</v>
      </c>
      <c r="AK275" s="83" t="s">
        <v>54</v>
      </c>
      <c r="AL275" s="83" t="s">
        <v>54</v>
      </c>
      <c r="AM275" s="83" t="s">
        <v>54</v>
      </c>
      <c r="AN275" s="83" t="s">
        <v>54</v>
      </c>
      <c r="AO275" s="83" t="s">
        <v>54</v>
      </c>
      <c r="AP275" s="89">
        <f t="shared" si="630"/>
        <v>0</v>
      </c>
      <c r="AQ275" s="86">
        <f t="shared" si="631"/>
        <v>0</v>
      </c>
      <c r="AR275" s="64">
        <v>0</v>
      </c>
      <c r="AS275" s="65" t="s">
        <v>54</v>
      </c>
      <c r="AT275" s="65" t="s">
        <v>54</v>
      </c>
      <c r="AU275" s="65" t="s">
        <v>54</v>
      </c>
      <c r="AV275" s="65" t="s">
        <v>54</v>
      </c>
      <c r="AW275" s="65" t="s">
        <v>54</v>
      </c>
      <c r="AX275" s="65" t="s">
        <v>54</v>
      </c>
      <c r="AY275" s="65" t="s">
        <v>54</v>
      </c>
      <c r="AZ275" s="61">
        <f t="shared" si="632"/>
        <v>0</v>
      </c>
      <c r="BA275" s="9">
        <f t="shared" si="633"/>
        <v>0</v>
      </c>
      <c r="BB275" s="9">
        <f t="shared" si="634"/>
        <v>0</v>
      </c>
      <c r="BC275" s="68">
        <v>0</v>
      </c>
      <c r="BD275" s="69" t="s">
        <v>54</v>
      </c>
      <c r="BE275" s="69" t="s">
        <v>54</v>
      </c>
      <c r="BF275" s="69" t="s">
        <v>54</v>
      </c>
      <c r="BG275" s="69" t="s">
        <v>54</v>
      </c>
      <c r="BH275" s="69" t="s">
        <v>54</v>
      </c>
      <c r="BI275" s="69" t="s">
        <v>54</v>
      </c>
      <c r="BJ275" s="69" t="s">
        <v>54</v>
      </c>
      <c r="BK275" s="61">
        <f t="shared" si="635"/>
        <v>0</v>
      </c>
      <c r="BL275" s="9">
        <f t="shared" si="636"/>
        <v>0</v>
      </c>
      <c r="BM275" s="9">
        <f t="shared" si="637"/>
        <v>0</v>
      </c>
      <c r="BN275" s="78">
        <v>0</v>
      </c>
      <c r="BO275" s="79" t="s">
        <v>54</v>
      </c>
      <c r="BP275" s="79" t="s">
        <v>54</v>
      </c>
      <c r="BQ275" s="79" t="s">
        <v>54</v>
      </c>
      <c r="BR275" s="79" t="s">
        <v>54</v>
      </c>
      <c r="BS275" s="79" t="s">
        <v>54</v>
      </c>
      <c r="BT275" s="79" t="s">
        <v>54</v>
      </c>
      <c r="BU275" s="79" t="s">
        <v>54</v>
      </c>
      <c r="BV275" s="61">
        <f t="shared" si="638"/>
        <v>0</v>
      </c>
      <c r="BW275" s="9">
        <f t="shared" si="639"/>
        <v>0</v>
      </c>
      <c r="BX275" s="9">
        <f t="shared" si="640"/>
        <v>0</v>
      </c>
      <c r="BY275" s="8">
        <v>0</v>
      </c>
      <c r="BZ275" s="9">
        <f t="shared" si="644"/>
        <v>0</v>
      </c>
      <c r="CA275" s="9">
        <f t="shared" si="645"/>
        <v>0</v>
      </c>
      <c r="CB275" s="8">
        <v>0</v>
      </c>
      <c r="CC275" s="9">
        <f t="shared" si="646"/>
        <v>0</v>
      </c>
      <c r="CD275" s="9">
        <f t="shared" si="647"/>
        <v>0</v>
      </c>
      <c r="CE275" s="10">
        <v>1</v>
      </c>
    </row>
    <row r="276" spans="1:83" s="10" customFormat="1" ht="58.5" customHeight="1">
      <c r="A276" s="10" t="s">
        <v>21</v>
      </c>
      <c r="B276" s="40"/>
      <c r="C276" s="123" t="s">
        <v>1720</v>
      </c>
      <c r="D276" s="20" t="s">
        <v>2228</v>
      </c>
      <c r="E276" s="20" t="s">
        <v>1690</v>
      </c>
      <c r="F276" s="20" t="s">
        <v>1691</v>
      </c>
      <c r="G276" s="96">
        <f t="shared" si="641"/>
        <v>8.39</v>
      </c>
      <c r="H276" s="110">
        <f>SUMIF(цены!A:A,C276,цены!B:B)</f>
        <v>12.9</v>
      </c>
      <c r="I276" s="113">
        <f>SUMIF(наличие!H:H,C276,наличие!D:D)</f>
        <v>0</v>
      </c>
      <c r="J276" s="35">
        <v>0</v>
      </c>
      <c r="K276" s="32" t="s">
        <v>54</v>
      </c>
      <c r="L276" s="32" t="s">
        <v>54</v>
      </c>
      <c r="M276" s="32" t="s">
        <v>54</v>
      </c>
      <c r="N276" s="32" t="s">
        <v>54</v>
      </c>
      <c r="O276" s="32" t="s">
        <v>54</v>
      </c>
      <c r="P276" s="32" t="s">
        <v>54</v>
      </c>
      <c r="Q276" s="32" t="s">
        <v>54</v>
      </c>
      <c r="R276" s="36">
        <f t="shared" si="648"/>
        <v>0</v>
      </c>
      <c r="S276" s="92">
        <f t="shared" si="621"/>
        <v>0</v>
      </c>
      <c r="T276" s="42">
        <f t="shared" si="642"/>
        <v>2.76</v>
      </c>
      <c r="U276" s="24">
        <f t="shared" si="622"/>
        <v>0</v>
      </c>
      <c r="V276" s="25">
        <f t="shared" si="623"/>
        <v>11.15</v>
      </c>
      <c r="W276" s="70">
        <f t="shared" si="643"/>
        <v>39</v>
      </c>
      <c r="X276" s="44">
        <f t="shared" si="649"/>
        <v>39</v>
      </c>
      <c r="Y276" s="11">
        <f t="shared" si="624"/>
        <v>3510</v>
      </c>
      <c r="Z276" s="6">
        <f t="shared" si="625"/>
        <v>2.4977578475336322</v>
      </c>
      <c r="AA276" s="26">
        <f t="shared" si="626"/>
        <v>21.4</v>
      </c>
      <c r="AB276" s="11" t="e">
        <f>ROUND(AA276*#REF!,-1)</f>
        <v>#REF!</v>
      </c>
      <c r="AC276" s="7">
        <f t="shared" si="627"/>
        <v>0.9192825112107621</v>
      </c>
      <c r="AD276" s="27">
        <f t="shared" si="628"/>
        <v>16.100000000000001</v>
      </c>
      <c r="AE276" s="11" t="e">
        <f>ROUND(AD276*#REF!,-1)</f>
        <v>#REF!</v>
      </c>
      <c r="AF276" s="19">
        <f t="shared" si="629"/>
        <v>0.44394618834080724</v>
      </c>
      <c r="AG276" s="57"/>
      <c r="AH276" s="82">
        <f t="shared" si="650"/>
        <v>0</v>
      </c>
      <c r="AI276" s="83" t="s">
        <v>54</v>
      </c>
      <c r="AJ276" s="83" t="s">
        <v>54</v>
      </c>
      <c r="AK276" s="83" t="s">
        <v>54</v>
      </c>
      <c r="AL276" s="83" t="s">
        <v>54</v>
      </c>
      <c r="AM276" s="83" t="s">
        <v>54</v>
      </c>
      <c r="AN276" s="83" t="s">
        <v>54</v>
      </c>
      <c r="AO276" s="83" t="s">
        <v>54</v>
      </c>
      <c r="AP276" s="89">
        <f t="shared" si="630"/>
        <v>0</v>
      </c>
      <c r="AQ276" s="86">
        <f t="shared" si="631"/>
        <v>0</v>
      </c>
      <c r="AR276" s="64">
        <v>0</v>
      </c>
      <c r="AS276" s="65" t="s">
        <v>54</v>
      </c>
      <c r="AT276" s="65" t="s">
        <v>54</v>
      </c>
      <c r="AU276" s="65" t="s">
        <v>54</v>
      </c>
      <c r="AV276" s="65" t="s">
        <v>54</v>
      </c>
      <c r="AW276" s="65" t="s">
        <v>54</v>
      </c>
      <c r="AX276" s="65" t="s">
        <v>54</v>
      </c>
      <c r="AY276" s="65" t="s">
        <v>54</v>
      </c>
      <c r="AZ276" s="61">
        <f t="shared" si="632"/>
        <v>0</v>
      </c>
      <c r="BA276" s="9">
        <f t="shared" si="633"/>
        <v>0</v>
      </c>
      <c r="BB276" s="9">
        <f t="shared" si="634"/>
        <v>0</v>
      </c>
      <c r="BC276" s="68">
        <v>0</v>
      </c>
      <c r="BD276" s="69" t="s">
        <v>54</v>
      </c>
      <c r="BE276" s="69" t="s">
        <v>54</v>
      </c>
      <c r="BF276" s="69" t="s">
        <v>54</v>
      </c>
      <c r="BG276" s="69" t="s">
        <v>54</v>
      </c>
      <c r="BH276" s="69" t="s">
        <v>54</v>
      </c>
      <c r="BI276" s="69" t="s">
        <v>54</v>
      </c>
      <c r="BJ276" s="69" t="s">
        <v>54</v>
      </c>
      <c r="BK276" s="61">
        <f t="shared" si="635"/>
        <v>0</v>
      </c>
      <c r="BL276" s="9">
        <f t="shared" si="636"/>
        <v>0</v>
      </c>
      <c r="BM276" s="9">
        <f t="shared" si="637"/>
        <v>0</v>
      </c>
      <c r="BN276" s="78">
        <v>0</v>
      </c>
      <c r="BO276" s="79" t="s">
        <v>54</v>
      </c>
      <c r="BP276" s="79" t="s">
        <v>54</v>
      </c>
      <c r="BQ276" s="79" t="s">
        <v>54</v>
      </c>
      <c r="BR276" s="79" t="s">
        <v>54</v>
      </c>
      <c r="BS276" s="79" t="s">
        <v>54</v>
      </c>
      <c r="BT276" s="79" t="s">
        <v>54</v>
      </c>
      <c r="BU276" s="79" t="s">
        <v>54</v>
      </c>
      <c r="BV276" s="61">
        <f t="shared" si="638"/>
        <v>0</v>
      </c>
      <c r="BW276" s="9">
        <f t="shared" si="639"/>
        <v>0</v>
      </c>
      <c r="BX276" s="9">
        <f t="shared" si="640"/>
        <v>0</v>
      </c>
      <c r="BY276" s="8">
        <v>0</v>
      </c>
      <c r="BZ276" s="9">
        <f t="shared" si="644"/>
        <v>0</v>
      </c>
      <c r="CA276" s="9">
        <f t="shared" si="645"/>
        <v>0</v>
      </c>
      <c r="CB276" s="8">
        <v>0</v>
      </c>
      <c r="CC276" s="9">
        <f t="shared" si="646"/>
        <v>0</v>
      </c>
      <c r="CD276" s="9">
        <f t="shared" si="647"/>
        <v>0</v>
      </c>
      <c r="CE276" s="10">
        <v>1</v>
      </c>
    </row>
    <row r="277" spans="1:83" s="10" customFormat="1" ht="58.5" customHeight="1">
      <c r="A277" s="10" t="s">
        <v>21</v>
      </c>
      <c r="B277" s="40"/>
      <c r="C277" s="123" t="s">
        <v>1720</v>
      </c>
      <c r="D277" s="20" t="s">
        <v>2198</v>
      </c>
      <c r="E277" s="20" t="s">
        <v>1690</v>
      </c>
      <c r="F277" s="20" t="s">
        <v>1691</v>
      </c>
      <c r="G277" s="96">
        <f t="shared" si="641"/>
        <v>8.39</v>
      </c>
      <c r="H277" s="110">
        <f>SUMIF(цены!A:A,C277,цены!B:B)</f>
        <v>12.9</v>
      </c>
      <c r="I277" s="113">
        <f>SUMIF(наличие!H:H,C277,наличие!D:D)</f>
        <v>0</v>
      </c>
      <c r="J277" s="35">
        <v>0</v>
      </c>
      <c r="K277" s="32" t="s">
        <v>54</v>
      </c>
      <c r="L277" s="32" t="s">
        <v>54</v>
      </c>
      <c r="M277" s="32" t="s">
        <v>54</v>
      </c>
      <c r="N277" s="32" t="s">
        <v>54</v>
      </c>
      <c r="O277" s="32" t="s">
        <v>54</v>
      </c>
      <c r="P277" s="32" t="s">
        <v>54</v>
      </c>
      <c r="Q277" s="32" t="s">
        <v>54</v>
      </c>
      <c r="R277" s="36">
        <f t="shared" si="648"/>
        <v>0</v>
      </c>
      <c r="S277" s="92">
        <f t="shared" si="621"/>
        <v>0</v>
      </c>
      <c r="T277" s="42">
        <f t="shared" si="642"/>
        <v>2.76</v>
      </c>
      <c r="U277" s="24">
        <f t="shared" si="622"/>
        <v>0</v>
      </c>
      <c r="V277" s="25">
        <f t="shared" si="623"/>
        <v>11.15</v>
      </c>
      <c r="W277" s="70">
        <f t="shared" si="643"/>
        <v>39</v>
      </c>
      <c r="X277" s="44">
        <f t="shared" si="649"/>
        <v>39</v>
      </c>
      <c r="Y277" s="11">
        <f t="shared" si="624"/>
        <v>3510</v>
      </c>
      <c r="Z277" s="6">
        <f t="shared" si="625"/>
        <v>2.4977578475336322</v>
      </c>
      <c r="AA277" s="26">
        <f t="shared" si="626"/>
        <v>21.4</v>
      </c>
      <c r="AB277" s="11" t="e">
        <f>ROUND(AA277*#REF!,-1)</f>
        <v>#REF!</v>
      </c>
      <c r="AC277" s="7">
        <f t="shared" si="627"/>
        <v>0.9192825112107621</v>
      </c>
      <c r="AD277" s="27">
        <f t="shared" si="628"/>
        <v>16.100000000000001</v>
      </c>
      <c r="AE277" s="11" t="e">
        <f>ROUND(AD277*#REF!,-1)</f>
        <v>#REF!</v>
      </c>
      <c r="AF277" s="19">
        <f t="shared" si="629"/>
        <v>0.44394618834080724</v>
      </c>
      <c r="AG277" s="57"/>
      <c r="AH277" s="82">
        <f t="shared" si="650"/>
        <v>0</v>
      </c>
      <c r="AI277" s="83" t="s">
        <v>54</v>
      </c>
      <c r="AJ277" s="83" t="s">
        <v>54</v>
      </c>
      <c r="AK277" s="83" t="s">
        <v>54</v>
      </c>
      <c r="AL277" s="83" t="s">
        <v>54</v>
      </c>
      <c r="AM277" s="83" t="s">
        <v>54</v>
      </c>
      <c r="AN277" s="83" t="s">
        <v>54</v>
      </c>
      <c r="AO277" s="83" t="s">
        <v>54</v>
      </c>
      <c r="AP277" s="89">
        <f t="shared" si="630"/>
        <v>0</v>
      </c>
      <c r="AQ277" s="86">
        <f t="shared" si="631"/>
        <v>0</v>
      </c>
      <c r="AR277" s="64">
        <v>0</v>
      </c>
      <c r="AS277" s="65" t="s">
        <v>54</v>
      </c>
      <c r="AT277" s="65" t="s">
        <v>54</v>
      </c>
      <c r="AU277" s="65" t="s">
        <v>54</v>
      </c>
      <c r="AV277" s="65" t="s">
        <v>54</v>
      </c>
      <c r="AW277" s="65" t="s">
        <v>54</v>
      </c>
      <c r="AX277" s="65" t="s">
        <v>54</v>
      </c>
      <c r="AY277" s="65" t="s">
        <v>54</v>
      </c>
      <c r="AZ277" s="61">
        <f t="shared" si="632"/>
        <v>0</v>
      </c>
      <c r="BA277" s="9">
        <f t="shared" si="633"/>
        <v>0</v>
      </c>
      <c r="BB277" s="9">
        <f t="shared" si="634"/>
        <v>0</v>
      </c>
      <c r="BC277" s="68">
        <v>0</v>
      </c>
      <c r="BD277" s="69" t="s">
        <v>54</v>
      </c>
      <c r="BE277" s="69" t="s">
        <v>54</v>
      </c>
      <c r="BF277" s="69" t="s">
        <v>54</v>
      </c>
      <c r="BG277" s="69" t="s">
        <v>54</v>
      </c>
      <c r="BH277" s="69" t="s">
        <v>54</v>
      </c>
      <c r="BI277" s="69" t="s">
        <v>54</v>
      </c>
      <c r="BJ277" s="69" t="s">
        <v>54</v>
      </c>
      <c r="BK277" s="61">
        <f t="shared" si="635"/>
        <v>0</v>
      </c>
      <c r="BL277" s="9">
        <f t="shared" si="636"/>
        <v>0</v>
      </c>
      <c r="BM277" s="9">
        <f t="shared" si="637"/>
        <v>0</v>
      </c>
      <c r="BN277" s="78">
        <v>0</v>
      </c>
      <c r="BO277" s="79" t="s">
        <v>54</v>
      </c>
      <c r="BP277" s="79" t="s">
        <v>54</v>
      </c>
      <c r="BQ277" s="79" t="s">
        <v>54</v>
      </c>
      <c r="BR277" s="79" t="s">
        <v>54</v>
      </c>
      <c r="BS277" s="79" t="s">
        <v>54</v>
      </c>
      <c r="BT277" s="79" t="s">
        <v>54</v>
      </c>
      <c r="BU277" s="79" t="s">
        <v>54</v>
      </c>
      <c r="BV277" s="61">
        <f t="shared" si="638"/>
        <v>0</v>
      </c>
      <c r="BW277" s="9">
        <f t="shared" si="639"/>
        <v>0</v>
      </c>
      <c r="BX277" s="9">
        <f t="shared" si="640"/>
        <v>0</v>
      </c>
      <c r="BY277" s="8">
        <v>0</v>
      </c>
      <c r="BZ277" s="9">
        <f t="shared" si="644"/>
        <v>0</v>
      </c>
      <c r="CA277" s="9">
        <f t="shared" si="645"/>
        <v>0</v>
      </c>
      <c r="CB277" s="8">
        <v>0</v>
      </c>
      <c r="CC277" s="9">
        <f t="shared" si="646"/>
        <v>0</v>
      </c>
      <c r="CD277" s="9">
        <f t="shared" si="647"/>
        <v>0</v>
      </c>
      <c r="CE277" s="10">
        <v>1</v>
      </c>
    </row>
    <row r="278" spans="1:83" s="10" customFormat="1" ht="58.5" customHeight="1">
      <c r="A278" s="10" t="s">
        <v>21</v>
      </c>
      <c r="B278" s="40"/>
      <c r="C278" s="123" t="s">
        <v>1720</v>
      </c>
      <c r="D278" s="20" t="s">
        <v>2186</v>
      </c>
      <c r="E278" s="20" t="s">
        <v>1690</v>
      </c>
      <c r="F278" s="20" t="s">
        <v>1691</v>
      </c>
      <c r="G278" s="96">
        <f t="shared" ref="G278:G284" si="651">ROUND(H278*0.65,2)</f>
        <v>8.39</v>
      </c>
      <c r="H278" s="110">
        <f>SUMIF(цены!A:A,C278,цены!B:B)</f>
        <v>12.9</v>
      </c>
      <c r="I278" s="113">
        <f>SUMIF(наличие!H:H,C278,наличие!D:D)</f>
        <v>0</v>
      </c>
      <c r="J278" s="35">
        <v>0</v>
      </c>
      <c r="K278" s="32" t="s">
        <v>54</v>
      </c>
      <c r="L278" s="32" t="s">
        <v>54</v>
      </c>
      <c r="M278" s="32" t="s">
        <v>54</v>
      </c>
      <c r="N278" s="32" t="s">
        <v>54</v>
      </c>
      <c r="O278" s="32" t="s">
        <v>54</v>
      </c>
      <c r="P278" s="32" t="s">
        <v>54</v>
      </c>
      <c r="Q278" s="32" t="s">
        <v>54</v>
      </c>
      <c r="R278" s="36">
        <f t="shared" si="648"/>
        <v>0</v>
      </c>
      <c r="S278" s="92">
        <f t="shared" si="621"/>
        <v>0</v>
      </c>
      <c r="T278" s="42">
        <f t="shared" si="642"/>
        <v>2.76</v>
      </c>
      <c r="U278" s="24">
        <f t="shared" si="622"/>
        <v>0</v>
      </c>
      <c r="V278" s="25">
        <f t="shared" si="623"/>
        <v>11.15</v>
      </c>
      <c r="W278" s="70">
        <f t="shared" si="643"/>
        <v>39</v>
      </c>
      <c r="X278" s="44">
        <f t="shared" si="649"/>
        <v>39</v>
      </c>
      <c r="Y278" s="11">
        <f t="shared" si="624"/>
        <v>3510</v>
      </c>
      <c r="Z278" s="6">
        <f t="shared" si="625"/>
        <v>2.4977578475336322</v>
      </c>
      <c r="AA278" s="26">
        <f t="shared" si="626"/>
        <v>21.4</v>
      </c>
      <c r="AB278" s="11" t="e">
        <f>ROUND(AA278*#REF!,-1)</f>
        <v>#REF!</v>
      </c>
      <c r="AC278" s="7">
        <f t="shared" si="627"/>
        <v>0.9192825112107621</v>
      </c>
      <c r="AD278" s="27">
        <f t="shared" si="628"/>
        <v>16.100000000000001</v>
      </c>
      <c r="AE278" s="11" t="e">
        <f>ROUND(AD278*#REF!,-1)</f>
        <v>#REF!</v>
      </c>
      <c r="AF278" s="19">
        <f t="shared" si="629"/>
        <v>0.44394618834080724</v>
      </c>
      <c r="AG278" s="57"/>
      <c r="AH278" s="82">
        <f t="shared" si="650"/>
        <v>0</v>
      </c>
      <c r="AI278" s="83" t="s">
        <v>54</v>
      </c>
      <c r="AJ278" s="83" t="s">
        <v>54</v>
      </c>
      <c r="AK278" s="83" t="s">
        <v>54</v>
      </c>
      <c r="AL278" s="83" t="s">
        <v>54</v>
      </c>
      <c r="AM278" s="83" t="s">
        <v>54</v>
      </c>
      <c r="AN278" s="83" t="s">
        <v>54</v>
      </c>
      <c r="AO278" s="83" t="s">
        <v>54</v>
      </c>
      <c r="AP278" s="89">
        <f t="shared" si="630"/>
        <v>0</v>
      </c>
      <c r="AQ278" s="86">
        <f t="shared" si="631"/>
        <v>0</v>
      </c>
      <c r="AR278" s="64">
        <v>0</v>
      </c>
      <c r="AS278" s="65" t="s">
        <v>54</v>
      </c>
      <c r="AT278" s="65" t="s">
        <v>54</v>
      </c>
      <c r="AU278" s="65" t="s">
        <v>54</v>
      </c>
      <c r="AV278" s="65" t="s">
        <v>54</v>
      </c>
      <c r="AW278" s="65" t="s">
        <v>54</v>
      </c>
      <c r="AX278" s="65" t="s">
        <v>54</v>
      </c>
      <c r="AY278" s="65" t="s">
        <v>54</v>
      </c>
      <c r="AZ278" s="61">
        <f t="shared" si="632"/>
        <v>0</v>
      </c>
      <c r="BA278" s="9">
        <f t="shared" si="633"/>
        <v>0</v>
      </c>
      <c r="BB278" s="9">
        <f t="shared" si="634"/>
        <v>0</v>
      </c>
      <c r="BC278" s="68">
        <v>0</v>
      </c>
      <c r="BD278" s="69" t="s">
        <v>54</v>
      </c>
      <c r="BE278" s="69" t="s">
        <v>54</v>
      </c>
      <c r="BF278" s="69" t="s">
        <v>54</v>
      </c>
      <c r="BG278" s="69" t="s">
        <v>54</v>
      </c>
      <c r="BH278" s="69" t="s">
        <v>54</v>
      </c>
      <c r="BI278" s="69" t="s">
        <v>54</v>
      </c>
      <c r="BJ278" s="69" t="s">
        <v>54</v>
      </c>
      <c r="BK278" s="61">
        <f t="shared" si="635"/>
        <v>0</v>
      </c>
      <c r="BL278" s="9">
        <f t="shared" si="636"/>
        <v>0</v>
      </c>
      <c r="BM278" s="9">
        <f t="shared" si="637"/>
        <v>0</v>
      </c>
      <c r="BN278" s="78">
        <v>0</v>
      </c>
      <c r="BO278" s="79" t="s">
        <v>54</v>
      </c>
      <c r="BP278" s="79" t="s">
        <v>54</v>
      </c>
      <c r="BQ278" s="79" t="s">
        <v>54</v>
      </c>
      <c r="BR278" s="79" t="s">
        <v>54</v>
      </c>
      <c r="BS278" s="79" t="s">
        <v>54</v>
      </c>
      <c r="BT278" s="79" t="s">
        <v>54</v>
      </c>
      <c r="BU278" s="79" t="s">
        <v>54</v>
      </c>
      <c r="BV278" s="61">
        <f t="shared" si="638"/>
        <v>0</v>
      </c>
      <c r="BW278" s="9">
        <f t="shared" si="639"/>
        <v>0</v>
      </c>
      <c r="BX278" s="9">
        <f t="shared" si="640"/>
        <v>0</v>
      </c>
      <c r="BY278" s="8">
        <v>0</v>
      </c>
      <c r="BZ278" s="9">
        <f t="shared" si="644"/>
        <v>0</v>
      </c>
      <c r="CA278" s="9">
        <f t="shared" si="645"/>
        <v>0</v>
      </c>
      <c r="CB278" s="8">
        <v>0</v>
      </c>
      <c r="CC278" s="9">
        <f t="shared" si="646"/>
        <v>0</v>
      </c>
      <c r="CD278" s="9">
        <f t="shared" si="647"/>
        <v>0</v>
      </c>
      <c r="CE278" s="10">
        <v>1</v>
      </c>
    </row>
    <row r="279" spans="1:83" s="10" customFormat="1" ht="58.5" customHeight="1">
      <c r="A279" s="10" t="s">
        <v>24</v>
      </c>
      <c r="B279" s="40"/>
      <c r="C279" s="123" t="s">
        <v>1723</v>
      </c>
      <c r="D279" s="20" t="s">
        <v>2200</v>
      </c>
      <c r="E279" s="20" t="s">
        <v>1690</v>
      </c>
      <c r="F279" s="20" t="s">
        <v>1691</v>
      </c>
      <c r="G279" s="96">
        <f t="shared" si="651"/>
        <v>9.69</v>
      </c>
      <c r="H279" s="110">
        <f>SUMIF(цены!A:A,C279,цены!B:B)</f>
        <v>14.9</v>
      </c>
      <c r="I279" s="113">
        <f>SUMIF(наличие!H:H,C279,наличие!D:D)</f>
        <v>0</v>
      </c>
      <c r="J279" s="35">
        <v>0</v>
      </c>
      <c r="K279" s="32" t="s">
        <v>54</v>
      </c>
      <c r="L279" s="32" t="s">
        <v>54</v>
      </c>
      <c r="M279" s="32" t="s">
        <v>54</v>
      </c>
      <c r="N279" s="32" t="s">
        <v>54</v>
      </c>
      <c r="O279" s="32" t="s">
        <v>54</v>
      </c>
      <c r="P279" s="32" t="s">
        <v>54</v>
      </c>
      <c r="Q279" s="32" t="s">
        <v>54</v>
      </c>
      <c r="R279" s="36">
        <f t="shared" si="648"/>
        <v>0</v>
      </c>
      <c r="S279" s="92">
        <f t="shared" si="621"/>
        <v>0</v>
      </c>
      <c r="T279" s="42">
        <f t="shared" si="642"/>
        <v>2.9550000000000001</v>
      </c>
      <c r="U279" s="24">
        <f t="shared" si="622"/>
        <v>0</v>
      </c>
      <c r="V279" s="25">
        <f t="shared" si="623"/>
        <v>12.645</v>
      </c>
      <c r="W279" s="70">
        <f t="shared" si="643"/>
        <v>44</v>
      </c>
      <c r="X279" s="44">
        <f t="shared" si="649"/>
        <v>44.3</v>
      </c>
      <c r="Y279" s="11">
        <f t="shared" si="624"/>
        <v>3960</v>
      </c>
      <c r="Z279" s="6">
        <f t="shared" si="625"/>
        <v>2.479636219849743</v>
      </c>
      <c r="AA279" s="26">
        <f t="shared" si="626"/>
        <v>24.2</v>
      </c>
      <c r="AB279" s="11" t="e">
        <f>ROUND(AA279*#REF!,-1)</f>
        <v>#REF!</v>
      </c>
      <c r="AC279" s="7">
        <f t="shared" si="627"/>
        <v>0.91379992091735862</v>
      </c>
      <c r="AD279" s="27">
        <f t="shared" si="628"/>
        <v>18.2</v>
      </c>
      <c r="AE279" s="11" t="e">
        <f>ROUND(AD279*#REF!,-1)</f>
        <v>#REF!</v>
      </c>
      <c r="AF279" s="19">
        <f t="shared" si="629"/>
        <v>0.43930407275603006</v>
      </c>
      <c r="AG279" s="57"/>
      <c r="AH279" s="82">
        <f t="shared" si="650"/>
        <v>0</v>
      </c>
      <c r="AI279" s="83" t="s">
        <v>54</v>
      </c>
      <c r="AJ279" s="83" t="s">
        <v>54</v>
      </c>
      <c r="AK279" s="83" t="s">
        <v>54</v>
      </c>
      <c r="AL279" s="83" t="s">
        <v>54</v>
      </c>
      <c r="AM279" s="83" t="s">
        <v>54</v>
      </c>
      <c r="AN279" s="83" t="s">
        <v>54</v>
      </c>
      <c r="AO279" s="83" t="s">
        <v>54</v>
      </c>
      <c r="AP279" s="89">
        <f t="shared" si="630"/>
        <v>0</v>
      </c>
      <c r="AQ279" s="86">
        <f t="shared" si="631"/>
        <v>0</v>
      </c>
      <c r="AR279" s="64">
        <v>0</v>
      </c>
      <c r="AS279" s="65" t="s">
        <v>54</v>
      </c>
      <c r="AT279" s="65" t="s">
        <v>54</v>
      </c>
      <c r="AU279" s="65" t="s">
        <v>54</v>
      </c>
      <c r="AV279" s="65" t="s">
        <v>54</v>
      </c>
      <c r="AW279" s="65" t="s">
        <v>54</v>
      </c>
      <c r="AX279" s="65" t="s">
        <v>54</v>
      </c>
      <c r="AY279" s="65" t="s">
        <v>54</v>
      </c>
      <c r="AZ279" s="61">
        <f t="shared" si="632"/>
        <v>0</v>
      </c>
      <c r="BA279" s="9">
        <f t="shared" si="633"/>
        <v>0</v>
      </c>
      <c r="BB279" s="9">
        <f t="shared" si="634"/>
        <v>0</v>
      </c>
      <c r="BC279" s="68">
        <v>0</v>
      </c>
      <c r="BD279" s="69" t="s">
        <v>54</v>
      </c>
      <c r="BE279" s="69" t="s">
        <v>54</v>
      </c>
      <c r="BF279" s="69" t="s">
        <v>54</v>
      </c>
      <c r="BG279" s="69" t="s">
        <v>54</v>
      </c>
      <c r="BH279" s="69" t="s">
        <v>54</v>
      </c>
      <c r="BI279" s="69" t="s">
        <v>54</v>
      </c>
      <c r="BJ279" s="69" t="s">
        <v>54</v>
      </c>
      <c r="BK279" s="61">
        <f t="shared" si="635"/>
        <v>0</v>
      </c>
      <c r="BL279" s="9">
        <f t="shared" si="636"/>
        <v>0</v>
      </c>
      <c r="BM279" s="9">
        <f t="shared" si="637"/>
        <v>0</v>
      </c>
      <c r="BN279" s="78">
        <v>0</v>
      </c>
      <c r="BO279" s="79" t="s">
        <v>54</v>
      </c>
      <c r="BP279" s="79" t="s">
        <v>54</v>
      </c>
      <c r="BQ279" s="79" t="s">
        <v>54</v>
      </c>
      <c r="BR279" s="79" t="s">
        <v>54</v>
      </c>
      <c r="BS279" s="79" t="s">
        <v>54</v>
      </c>
      <c r="BT279" s="79" t="s">
        <v>54</v>
      </c>
      <c r="BU279" s="79" t="s">
        <v>54</v>
      </c>
      <c r="BV279" s="61">
        <f t="shared" si="638"/>
        <v>0</v>
      </c>
      <c r="BW279" s="9">
        <f t="shared" si="639"/>
        <v>0</v>
      </c>
      <c r="BX279" s="9">
        <f t="shared" si="640"/>
        <v>0</v>
      </c>
      <c r="BY279" s="8">
        <v>0</v>
      </c>
      <c r="BZ279" s="9">
        <f t="shared" si="644"/>
        <v>0</v>
      </c>
      <c r="CA279" s="9">
        <f t="shared" si="645"/>
        <v>0</v>
      </c>
      <c r="CB279" s="8">
        <v>0</v>
      </c>
      <c r="CC279" s="9">
        <f t="shared" si="646"/>
        <v>0</v>
      </c>
      <c r="CD279" s="9">
        <f t="shared" si="647"/>
        <v>0</v>
      </c>
      <c r="CE279" s="10">
        <v>1</v>
      </c>
    </row>
    <row r="280" spans="1:83" s="10" customFormat="1" ht="58.5" customHeight="1">
      <c r="A280" s="10" t="s">
        <v>24</v>
      </c>
      <c r="B280" s="40"/>
      <c r="C280" s="123" t="s">
        <v>1723</v>
      </c>
      <c r="D280" s="20" t="s">
        <v>2246</v>
      </c>
      <c r="E280" s="20" t="s">
        <v>1690</v>
      </c>
      <c r="F280" s="20" t="s">
        <v>1691</v>
      </c>
      <c r="G280" s="96">
        <f t="shared" si="651"/>
        <v>9.69</v>
      </c>
      <c r="H280" s="110">
        <f>SUMIF(цены!A:A,C280,цены!B:B)</f>
        <v>14.9</v>
      </c>
      <c r="I280" s="113">
        <f>SUMIF(наличие!H:H,C280,наличие!D:D)</f>
        <v>0</v>
      </c>
      <c r="J280" s="35">
        <v>0</v>
      </c>
      <c r="K280" s="32" t="s">
        <v>54</v>
      </c>
      <c r="L280" s="32" t="s">
        <v>54</v>
      </c>
      <c r="M280" s="32" t="s">
        <v>54</v>
      </c>
      <c r="N280" s="32" t="s">
        <v>54</v>
      </c>
      <c r="O280" s="32" t="s">
        <v>54</v>
      </c>
      <c r="P280" s="32" t="s">
        <v>54</v>
      </c>
      <c r="Q280" s="32" t="s">
        <v>54</v>
      </c>
      <c r="R280" s="36">
        <f t="shared" si="648"/>
        <v>0</v>
      </c>
      <c r="S280" s="92">
        <f t="shared" si="621"/>
        <v>0</v>
      </c>
      <c r="T280" s="42">
        <f t="shared" si="642"/>
        <v>2.9550000000000001</v>
      </c>
      <c r="U280" s="24">
        <f t="shared" si="622"/>
        <v>0</v>
      </c>
      <c r="V280" s="25">
        <f t="shared" si="623"/>
        <v>12.645</v>
      </c>
      <c r="W280" s="70">
        <f t="shared" si="643"/>
        <v>44</v>
      </c>
      <c r="X280" s="44">
        <f t="shared" si="649"/>
        <v>44.3</v>
      </c>
      <c r="Y280" s="11">
        <f t="shared" si="624"/>
        <v>3960</v>
      </c>
      <c r="Z280" s="6">
        <f t="shared" si="625"/>
        <v>2.479636219849743</v>
      </c>
      <c r="AA280" s="26">
        <f t="shared" si="626"/>
        <v>24.2</v>
      </c>
      <c r="AB280" s="11" t="e">
        <f>ROUND(AA280*#REF!,-1)</f>
        <v>#REF!</v>
      </c>
      <c r="AC280" s="7">
        <f t="shared" si="627"/>
        <v>0.91379992091735862</v>
      </c>
      <c r="AD280" s="27">
        <f t="shared" si="628"/>
        <v>18.2</v>
      </c>
      <c r="AE280" s="11" t="e">
        <f>ROUND(AD280*#REF!,-1)</f>
        <v>#REF!</v>
      </c>
      <c r="AF280" s="19">
        <f t="shared" si="629"/>
        <v>0.43930407275603006</v>
      </c>
      <c r="AG280" s="57"/>
      <c r="AH280" s="82">
        <f t="shared" si="650"/>
        <v>0</v>
      </c>
      <c r="AI280" s="83" t="s">
        <v>54</v>
      </c>
      <c r="AJ280" s="83" t="s">
        <v>54</v>
      </c>
      <c r="AK280" s="83" t="s">
        <v>54</v>
      </c>
      <c r="AL280" s="83" t="s">
        <v>54</v>
      </c>
      <c r="AM280" s="83" t="s">
        <v>54</v>
      </c>
      <c r="AN280" s="83" t="s">
        <v>54</v>
      </c>
      <c r="AO280" s="83" t="s">
        <v>54</v>
      </c>
      <c r="AP280" s="89">
        <f t="shared" si="630"/>
        <v>0</v>
      </c>
      <c r="AQ280" s="86">
        <f t="shared" si="631"/>
        <v>0</v>
      </c>
      <c r="AR280" s="64">
        <v>0</v>
      </c>
      <c r="AS280" s="65" t="s">
        <v>54</v>
      </c>
      <c r="AT280" s="65" t="s">
        <v>54</v>
      </c>
      <c r="AU280" s="65" t="s">
        <v>54</v>
      </c>
      <c r="AV280" s="65" t="s">
        <v>54</v>
      </c>
      <c r="AW280" s="65" t="s">
        <v>54</v>
      </c>
      <c r="AX280" s="65" t="s">
        <v>54</v>
      </c>
      <c r="AY280" s="65" t="s">
        <v>54</v>
      </c>
      <c r="AZ280" s="61">
        <f t="shared" si="632"/>
        <v>0</v>
      </c>
      <c r="BA280" s="9">
        <f t="shared" si="633"/>
        <v>0</v>
      </c>
      <c r="BB280" s="9">
        <f t="shared" si="634"/>
        <v>0</v>
      </c>
      <c r="BC280" s="68">
        <v>0</v>
      </c>
      <c r="BD280" s="69" t="s">
        <v>54</v>
      </c>
      <c r="BE280" s="69" t="s">
        <v>54</v>
      </c>
      <c r="BF280" s="69" t="s">
        <v>54</v>
      </c>
      <c r="BG280" s="69" t="s">
        <v>54</v>
      </c>
      <c r="BH280" s="69" t="s">
        <v>54</v>
      </c>
      <c r="BI280" s="69" t="s">
        <v>54</v>
      </c>
      <c r="BJ280" s="69" t="s">
        <v>54</v>
      </c>
      <c r="BK280" s="61">
        <f t="shared" si="635"/>
        <v>0</v>
      </c>
      <c r="BL280" s="9">
        <f t="shared" si="636"/>
        <v>0</v>
      </c>
      <c r="BM280" s="9">
        <f t="shared" si="637"/>
        <v>0</v>
      </c>
      <c r="BN280" s="78">
        <v>0</v>
      </c>
      <c r="BO280" s="79" t="s">
        <v>54</v>
      </c>
      <c r="BP280" s="79" t="s">
        <v>54</v>
      </c>
      <c r="BQ280" s="79" t="s">
        <v>54</v>
      </c>
      <c r="BR280" s="79" t="s">
        <v>54</v>
      </c>
      <c r="BS280" s="79" t="s">
        <v>54</v>
      </c>
      <c r="BT280" s="79" t="s">
        <v>54</v>
      </c>
      <c r="BU280" s="79" t="s">
        <v>54</v>
      </c>
      <c r="BV280" s="61">
        <f t="shared" si="638"/>
        <v>0</v>
      </c>
      <c r="BW280" s="9">
        <f t="shared" si="639"/>
        <v>0</v>
      </c>
      <c r="BX280" s="9">
        <f t="shared" si="640"/>
        <v>0</v>
      </c>
      <c r="BY280" s="8">
        <v>0</v>
      </c>
      <c r="BZ280" s="9">
        <f t="shared" si="644"/>
        <v>0</v>
      </c>
      <c r="CA280" s="9">
        <f t="shared" si="645"/>
        <v>0</v>
      </c>
      <c r="CB280" s="8">
        <v>0</v>
      </c>
      <c r="CC280" s="9">
        <f t="shared" si="646"/>
        <v>0</v>
      </c>
      <c r="CD280" s="9">
        <f t="shared" si="647"/>
        <v>0</v>
      </c>
      <c r="CE280" s="10">
        <v>1</v>
      </c>
    </row>
    <row r="281" spans="1:83" s="10" customFormat="1" ht="58.5" customHeight="1">
      <c r="A281" s="10" t="s">
        <v>24</v>
      </c>
      <c r="B281" s="40"/>
      <c r="C281" s="123" t="s">
        <v>1723</v>
      </c>
      <c r="D281" s="20" t="s">
        <v>2240</v>
      </c>
      <c r="E281" s="20" t="s">
        <v>1690</v>
      </c>
      <c r="F281" s="20" t="s">
        <v>1691</v>
      </c>
      <c r="G281" s="96">
        <f t="shared" si="651"/>
        <v>9.69</v>
      </c>
      <c r="H281" s="110">
        <f>SUMIF(цены!A:A,C281,цены!B:B)</f>
        <v>14.9</v>
      </c>
      <c r="I281" s="113">
        <f>SUMIF(наличие!H:H,C281,наличие!D:D)</f>
        <v>0</v>
      </c>
      <c r="J281" s="35">
        <v>0</v>
      </c>
      <c r="K281" s="32" t="s">
        <v>54</v>
      </c>
      <c r="L281" s="32" t="s">
        <v>54</v>
      </c>
      <c r="M281" s="32" t="s">
        <v>54</v>
      </c>
      <c r="N281" s="32" t="s">
        <v>54</v>
      </c>
      <c r="O281" s="32" t="s">
        <v>54</v>
      </c>
      <c r="P281" s="32" t="s">
        <v>54</v>
      </c>
      <c r="Q281" s="32" t="s">
        <v>54</v>
      </c>
      <c r="R281" s="36">
        <f t="shared" si="648"/>
        <v>0</v>
      </c>
      <c r="S281" s="92">
        <f t="shared" si="621"/>
        <v>0</v>
      </c>
      <c r="T281" s="42">
        <f t="shared" si="642"/>
        <v>2.9550000000000001</v>
      </c>
      <c r="U281" s="24">
        <f t="shared" si="622"/>
        <v>0</v>
      </c>
      <c r="V281" s="25">
        <f t="shared" si="623"/>
        <v>12.645</v>
      </c>
      <c r="W281" s="70">
        <f t="shared" si="643"/>
        <v>44</v>
      </c>
      <c r="X281" s="44">
        <f t="shared" si="649"/>
        <v>44.3</v>
      </c>
      <c r="Y281" s="11">
        <f t="shared" si="624"/>
        <v>3960</v>
      </c>
      <c r="Z281" s="6">
        <f t="shared" si="625"/>
        <v>2.479636219849743</v>
      </c>
      <c r="AA281" s="26">
        <f t="shared" si="626"/>
        <v>24.2</v>
      </c>
      <c r="AB281" s="11" t="e">
        <f>ROUND(AA281*#REF!,-1)</f>
        <v>#REF!</v>
      </c>
      <c r="AC281" s="7">
        <f t="shared" si="627"/>
        <v>0.91379992091735862</v>
      </c>
      <c r="AD281" s="27">
        <f t="shared" si="628"/>
        <v>18.2</v>
      </c>
      <c r="AE281" s="11" t="e">
        <f>ROUND(AD281*#REF!,-1)</f>
        <v>#REF!</v>
      </c>
      <c r="AF281" s="19">
        <f t="shared" si="629"/>
        <v>0.43930407275603006</v>
      </c>
      <c r="AG281" s="57"/>
      <c r="AH281" s="82">
        <f t="shared" si="650"/>
        <v>0</v>
      </c>
      <c r="AI281" s="83" t="s">
        <v>54</v>
      </c>
      <c r="AJ281" s="83" t="s">
        <v>54</v>
      </c>
      <c r="AK281" s="83" t="s">
        <v>54</v>
      </c>
      <c r="AL281" s="83" t="s">
        <v>54</v>
      </c>
      <c r="AM281" s="83" t="s">
        <v>54</v>
      </c>
      <c r="AN281" s="83" t="s">
        <v>54</v>
      </c>
      <c r="AO281" s="83" t="s">
        <v>54</v>
      </c>
      <c r="AP281" s="89">
        <f t="shared" si="630"/>
        <v>0</v>
      </c>
      <c r="AQ281" s="86">
        <f t="shared" si="631"/>
        <v>0</v>
      </c>
      <c r="AR281" s="64">
        <v>0</v>
      </c>
      <c r="AS281" s="65" t="s">
        <v>54</v>
      </c>
      <c r="AT281" s="65" t="s">
        <v>54</v>
      </c>
      <c r="AU281" s="65" t="s">
        <v>54</v>
      </c>
      <c r="AV281" s="65" t="s">
        <v>54</v>
      </c>
      <c r="AW281" s="65" t="s">
        <v>54</v>
      </c>
      <c r="AX281" s="65" t="s">
        <v>54</v>
      </c>
      <c r="AY281" s="65" t="s">
        <v>54</v>
      </c>
      <c r="AZ281" s="61">
        <f t="shared" si="632"/>
        <v>0</v>
      </c>
      <c r="BA281" s="9">
        <f t="shared" si="633"/>
        <v>0</v>
      </c>
      <c r="BB281" s="9">
        <f t="shared" si="634"/>
        <v>0</v>
      </c>
      <c r="BC281" s="68">
        <v>0</v>
      </c>
      <c r="BD281" s="69" t="s">
        <v>54</v>
      </c>
      <c r="BE281" s="69" t="s">
        <v>54</v>
      </c>
      <c r="BF281" s="69" t="s">
        <v>54</v>
      </c>
      <c r="BG281" s="69" t="s">
        <v>54</v>
      </c>
      <c r="BH281" s="69" t="s">
        <v>54</v>
      </c>
      <c r="BI281" s="69" t="s">
        <v>54</v>
      </c>
      <c r="BJ281" s="69" t="s">
        <v>54</v>
      </c>
      <c r="BK281" s="61">
        <f t="shared" si="635"/>
        <v>0</v>
      </c>
      <c r="BL281" s="9">
        <f t="shared" si="636"/>
        <v>0</v>
      </c>
      <c r="BM281" s="9">
        <f t="shared" si="637"/>
        <v>0</v>
      </c>
      <c r="BN281" s="78">
        <v>0</v>
      </c>
      <c r="BO281" s="79" t="s">
        <v>54</v>
      </c>
      <c r="BP281" s="79" t="s">
        <v>54</v>
      </c>
      <c r="BQ281" s="79" t="s">
        <v>54</v>
      </c>
      <c r="BR281" s="79" t="s">
        <v>54</v>
      </c>
      <c r="BS281" s="79" t="s">
        <v>54</v>
      </c>
      <c r="BT281" s="79" t="s">
        <v>54</v>
      </c>
      <c r="BU281" s="79" t="s">
        <v>54</v>
      </c>
      <c r="BV281" s="61">
        <f t="shared" si="638"/>
        <v>0</v>
      </c>
      <c r="BW281" s="9">
        <f t="shared" si="639"/>
        <v>0</v>
      </c>
      <c r="BX281" s="9">
        <f t="shared" si="640"/>
        <v>0</v>
      </c>
      <c r="BY281" s="8">
        <v>0</v>
      </c>
      <c r="BZ281" s="9">
        <f t="shared" si="644"/>
        <v>0</v>
      </c>
      <c r="CA281" s="9">
        <f t="shared" si="645"/>
        <v>0</v>
      </c>
      <c r="CB281" s="8">
        <v>0</v>
      </c>
      <c r="CC281" s="9">
        <f t="shared" si="646"/>
        <v>0</v>
      </c>
      <c r="CD281" s="9">
        <f t="shared" si="647"/>
        <v>0</v>
      </c>
      <c r="CE281" s="10">
        <v>1</v>
      </c>
    </row>
    <row r="282" spans="1:83" s="10" customFormat="1" ht="58.5" customHeight="1">
      <c r="A282" s="10" t="s">
        <v>24</v>
      </c>
      <c r="B282" s="40"/>
      <c r="C282" s="123" t="s">
        <v>1723</v>
      </c>
      <c r="D282" s="20" t="s">
        <v>2193</v>
      </c>
      <c r="E282" s="20" t="s">
        <v>1690</v>
      </c>
      <c r="F282" s="20" t="s">
        <v>1691</v>
      </c>
      <c r="G282" s="96">
        <f t="shared" si="651"/>
        <v>9.69</v>
      </c>
      <c r="H282" s="110">
        <f>SUMIF(цены!A:A,C282,цены!B:B)</f>
        <v>14.9</v>
      </c>
      <c r="I282" s="113">
        <f>SUMIF(наличие!H:H,C282,наличие!D:D)</f>
        <v>0</v>
      </c>
      <c r="J282" s="35">
        <v>0</v>
      </c>
      <c r="K282" s="32" t="s">
        <v>54</v>
      </c>
      <c r="L282" s="32" t="s">
        <v>54</v>
      </c>
      <c r="M282" s="32" t="s">
        <v>54</v>
      </c>
      <c r="N282" s="32" t="s">
        <v>54</v>
      </c>
      <c r="O282" s="32" t="s">
        <v>54</v>
      </c>
      <c r="P282" s="32" t="s">
        <v>54</v>
      </c>
      <c r="Q282" s="32" t="s">
        <v>54</v>
      </c>
      <c r="R282" s="36">
        <f t="shared" si="648"/>
        <v>0</v>
      </c>
      <c r="S282" s="92">
        <f t="shared" si="621"/>
        <v>0</v>
      </c>
      <c r="T282" s="42">
        <f t="shared" si="642"/>
        <v>2.9550000000000001</v>
      </c>
      <c r="U282" s="24">
        <f t="shared" si="622"/>
        <v>0</v>
      </c>
      <c r="V282" s="25">
        <f t="shared" si="623"/>
        <v>12.645</v>
      </c>
      <c r="W282" s="70">
        <f t="shared" si="643"/>
        <v>44</v>
      </c>
      <c r="X282" s="44">
        <f t="shared" si="649"/>
        <v>44.3</v>
      </c>
      <c r="Y282" s="11">
        <f t="shared" si="624"/>
        <v>3960</v>
      </c>
      <c r="Z282" s="6">
        <f t="shared" si="625"/>
        <v>2.479636219849743</v>
      </c>
      <c r="AA282" s="26">
        <f t="shared" si="626"/>
        <v>24.2</v>
      </c>
      <c r="AB282" s="11" t="e">
        <f>ROUND(AA282*#REF!,-1)</f>
        <v>#REF!</v>
      </c>
      <c r="AC282" s="7">
        <f t="shared" si="627"/>
        <v>0.91379992091735862</v>
      </c>
      <c r="AD282" s="27">
        <f t="shared" si="628"/>
        <v>18.2</v>
      </c>
      <c r="AE282" s="11" t="e">
        <f>ROUND(AD282*#REF!,-1)</f>
        <v>#REF!</v>
      </c>
      <c r="AF282" s="19">
        <f t="shared" si="629"/>
        <v>0.43930407275603006</v>
      </c>
      <c r="AG282" s="57"/>
      <c r="AH282" s="82">
        <f t="shared" si="650"/>
        <v>0</v>
      </c>
      <c r="AI282" s="83" t="s">
        <v>54</v>
      </c>
      <c r="AJ282" s="83" t="s">
        <v>54</v>
      </c>
      <c r="AK282" s="83" t="s">
        <v>54</v>
      </c>
      <c r="AL282" s="83" t="s">
        <v>54</v>
      </c>
      <c r="AM282" s="83" t="s">
        <v>54</v>
      </c>
      <c r="AN282" s="83" t="s">
        <v>54</v>
      </c>
      <c r="AO282" s="83" t="s">
        <v>54</v>
      </c>
      <c r="AP282" s="89">
        <f t="shared" si="630"/>
        <v>0</v>
      </c>
      <c r="AQ282" s="86">
        <f t="shared" si="631"/>
        <v>0</v>
      </c>
      <c r="AR282" s="64">
        <v>0</v>
      </c>
      <c r="AS282" s="65" t="s">
        <v>54</v>
      </c>
      <c r="AT282" s="65" t="s">
        <v>54</v>
      </c>
      <c r="AU282" s="65" t="s">
        <v>54</v>
      </c>
      <c r="AV282" s="65" t="s">
        <v>54</v>
      </c>
      <c r="AW282" s="65" t="s">
        <v>54</v>
      </c>
      <c r="AX282" s="65" t="s">
        <v>54</v>
      </c>
      <c r="AY282" s="65" t="s">
        <v>54</v>
      </c>
      <c r="AZ282" s="61">
        <f t="shared" si="632"/>
        <v>0</v>
      </c>
      <c r="BA282" s="9">
        <f t="shared" si="633"/>
        <v>0</v>
      </c>
      <c r="BB282" s="9">
        <f t="shared" si="634"/>
        <v>0</v>
      </c>
      <c r="BC282" s="68">
        <v>0</v>
      </c>
      <c r="BD282" s="69" t="s">
        <v>54</v>
      </c>
      <c r="BE282" s="69" t="s">
        <v>54</v>
      </c>
      <c r="BF282" s="69" t="s">
        <v>54</v>
      </c>
      <c r="BG282" s="69" t="s">
        <v>54</v>
      </c>
      <c r="BH282" s="69" t="s">
        <v>54</v>
      </c>
      <c r="BI282" s="69" t="s">
        <v>54</v>
      </c>
      <c r="BJ282" s="69" t="s">
        <v>54</v>
      </c>
      <c r="BK282" s="61">
        <f t="shared" si="635"/>
        <v>0</v>
      </c>
      <c r="BL282" s="9">
        <f t="shared" si="636"/>
        <v>0</v>
      </c>
      <c r="BM282" s="9">
        <f t="shared" si="637"/>
        <v>0</v>
      </c>
      <c r="BN282" s="78">
        <v>0</v>
      </c>
      <c r="BO282" s="79" t="s">
        <v>54</v>
      </c>
      <c r="BP282" s="79" t="s">
        <v>54</v>
      </c>
      <c r="BQ282" s="79" t="s">
        <v>54</v>
      </c>
      <c r="BR282" s="79" t="s">
        <v>54</v>
      </c>
      <c r="BS282" s="79" t="s">
        <v>54</v>
      </c>
      <c r="BT282" s="79" t="s">
        <v>54</v>
      </c>
      <c r="BU282" s="79" t="s">
        <v>54</v>
      </c>
      <c r="BV282" s="61">
        <f t="shared" si="638"/>
        <v>0</v>
      </c>
      <c r="BW282" s="9">
        <f t="shared" si="639"/>
        <v>0</v>
      </c>
      <c r="BX282" s="9">
        <f t="shared" si="640"/>
        <v>0</v>
      </c>
      <c r="BY282" s="8">
        <v>0</v>
      </c>
      <c r="BZ282" s="9">
        <f t="shared" si="644"/>
        <v>0</v>
      </c>
      <c r="CA282" s="9">
        <f t="shared" si="645"/>
        <v>0</v>
      </c>
      <c r="CB282" s="8">
        <v>0</v>
      </c>
      <c r="CC282" s="9">
        <f t="shared" si="646"/>
        <v>0</v>
      </c>
      <c r="CD282" s="9">
        <f t="shared" si="647"/>
        <v>0</v>
      </c>
      <c r="CE282" s="10">
        <v>1</v>
      </c>
    </row>
    <row r="283" spans="1:83" s="10" customFormat="1" ht="58.5" customHeight="1">
      <c r="A283" s="10" t="s">
        <v>24</v>
      </c>
      <c r="B283" s="40"/>
      <c r="C283" s="123" t="s">
        <v>1723</v>
      </c>
      <c r="D283" s="20" t="s">
        <v>2228</v>
      </c>
      <c r="E283" s="20" t="s">
        <v>1690</v>
      </c>
      <c r="F283" s="20" t="s">
        <v>1691</v>
      </c>
      <c r="G283" s="96">
        <f t="shared" si="651"/>
        <v>9.69</v>
      </c>
      <c r="H283" s="110">
        <f>SUMIF(цены!A:A,C283,цены!B:B)</f>
        <v>14.9</v>
      </c>
      <c r="I283" s="113">
        <f>SUMIF(наличие!H:H,C283,наличие!D:D)</f>
        <v>0</v>
      </c>
      <c r="J283" s="35">
        <v>0</v>
      </c>
      <c r="K283" s="32" t="s">
        <v>54</v>
      </c>
      <c r="L283" s="32" t="s">
        <v>54</v>
      </c>
      <c r="M283" s="32" t="s">
        <v>54</v>
      </c>
      <c r="N283" s="32" t="s">
        <v>54</v>
      </c>
      <c r="O283" s="32" t="s">
        <v>54</v>
      </c>
      <c r="P283" s="32" t="s">
        <v>54</v>
      </c>
      <c r="Q283" s="32" t="s">
        <v>54</v>
      </c>
      <c r="R283" s="36">
        <f t="shared" si="648"/>
        <v>0</v>
      </c>
      <c r="S283" s="92">
        <f t="shared" si="621"/>
        <v>0</v>
      </c>
      <c r="T283" s="42">
        <f t="shared" si="642"/>
        <v>2.9550000000000001</v>
      </c>
      <c r="U283" s="24">
        <f t="shared" si="622"/>
        <v>0</v>
      </c>
      <c r="V283" s="25">
        <f t="shared" si="623"/>
        <v>12.645</v>
      </c>
      <c r="W283" s="70">
        <f t="shared" si="643"/>
        <v>44</v>
      </c>
      <c r="X283" s="44">
        <f t="shared" si="649"/>
        <v>44.3</v>
      </c>
      <c r="Y283" s="11">
        <f t="shared" si="624"/>
        <v>3960</v>
      </c>
      <c r="Z283" s="6">
        <f t="shared" si="625"/>
        <v>2.479636219849743</v>
      </c>
      <c r="AA283" s="26">
        <f t="shared" si="626"/>
        <v>24.2</v>
      </c>
      <c r="AB283" s="11" t="e">
        <f>ROUND(AA283*#REF!,-1)</f>
        <v>#REF!</v>
      </c>
      <c r="AC283" s="7">
        <f t="shared" si="627"/>
        <v>0.91379992091735862</v>
      </c>
      <c r="AD283" s="27">
        <f t="shared" si="628"/>
        <v>18.2</v>
      </c>
      <c r="AE283" s="11" t="e">
        <f>ROUND(AD283*#REF!,-1)</f>
        <v>#REF!</v>
      </c>
      <c r="AF283" s="19">
        <f t="shared" si="629"/>
        <v>0.43930407275603006</v>
      </c>
      <c r="AG283" s="57"/>
      <c r="AH283" s="82">
        <f t="shared" si="650"/>
        <v>0</v>
      </c>
      <c r="AI283" s="83" t="s">
        <v>54</v>
      </c>
      <c r="AJ283" s="83" t="s">
        <v>54</v>
      </c>
      <c r="AK283" s="83" t="s">
        <v>54</v>
      </c>
      <c r="AL283" s="83" t="s">
        <v>54</v>
      </c>
      <c r="AM283" s="83" t="s">
        <v>54</v>
      </c>
      <c r="AN283" s="83" t="s">
        <v>54</v>
      </c>
      <c r="AO283" s="83" t="s">
        <v>54</v>
      </c>
      <c r="AP283" s="89">
        <f t="shared" si="630"/>
        <v>0</v>
      </c>
      <c r="AQ283" s="86">
        <f t="shared" si="631"/>
        <v>0</v>
      </c>
      <c r="AR283" s="64">
        <v>0</v>
      </c>
      <c r="AS283" s="65" t="s">
        <v>54</v>
      </c>
      <c r="AT283" s="65" t="s">
        <v>54</v>
      </c>
      <c r="AU283" s="65" t="s">
        <v>54</v>
      </c>
      <c r="AV283" s="65" t="s">
        <v>54</v>
      </c>
      <c r="AW283" s="65" t="s">
        <v>54</v>
      </c>
      <c r="AX283" s="65" t="s">
        <v>54</v>
      </c>
      <c r="AY283" s="65" t="s">
        <v>54</v>
      </c>
      <c r="AZ283" s="61">
        <f t="shared" si="632"/>
        <v>0</v>
      </c>
      <c r="BA283" s="9">
        <f t="shared" si="633"/>
        <v>0</v>
      </c>
      <c r="BB283" s="9">
        <f t="shared" si="634"/>
        <v>0</v>
      </c>
      <c r="BC283" s="68">
        <v>0</v>
      </c>
      <c r="BD283" s="69" t="s">
        <v>54</v>
      </c>
      <c r="BE283" s="69" t="s">
        <v>54</v>
      </c>
      <c r="BF283" s="69" t="s">
        <v>54</v>
      </c>
      <c r="BG283" s="69" t="s">
        <v>54</v>
      </c>
      <c r="BH283" s="69" t="s">
        <v>54</v>
      </c>
      <c r="BI283" s="69" t="s">
        <v>54</v>
      </c>
      <c r="BJ283" s="69" t="s">
        <v>54</v>
      </c>
      <c r="BK283" s="61">
        <f t="shared" si="635"/>
        <v>0</v>
      </c>
      <c r="BL283" s="9">
        <f t="shared" si="636"/>
        <v>0</v>
      </c>
      <c r="BM283" s="9">
        <f t="shared" si="637"/>
        <v>0</v>
      </c>
      <c r="BN283" s="78">
        <v>0</v>
      </c>
      <c r="BO283" s="79" t="s">
        <v>54</v>
      </c>
      <c r="BP283" s="79" t="s">
        <v>54</v>
      </c>
      <c r="BQ283" s="79" t="s">
        <v>54</v>
      </c>
      <c r="BR283" s="79" t="s">
        <v>54</v>
      </c>
      <c r="BS283" s="79" t="s">
        <v>54</v>
      </c>
      <c r="BT283" s="79" t="s">
        <v>54</v>
      </c>
      <c r="BU283" s="79" t="s">
        <v>54</v>
      </c>
      <c r="BV283" s="61">
        <f t="shared" si="638"/>
        <v>0</v>
      </c>
      <c r="BW283" s="9">
        <f t="shared" si="639"/>
        <v>0</v>
      </c>
      <c r="BX283" s="9">
        <f t="shared" si="640"/>
        <v>0</v>
      </c>
      <c r="BY283" s="8">
        <v>0</v>
      </c>
      <c r="BZ283" s="9">
        <f t="shared" si="644"/>
        <v>0</v>
      </c>
      <c r="CA283" s="9">
        <f t="shared" si="645"/>
        <v>0</v>
      </c>
      <c r="CB283" s="8">
        <v>0</v>
      </c>
      <c r="CC283" s="9">
        <f t="shared" si="646"/>
        <v>0</v>
      </c>
      <c r="CD283" s="9">
        <f t="shared" si="647"/>
        <v>0</v>
      </c>
      <c r="CE283" s="10">
        <v>1</v>
      </c>
    </row>
    <row r="284" spans="1:83" s="10" customFormat="1" ht="58.5" customHeight="1">
      <c r="A284" s="10" t="s">
        <v>24</v>
      </c>
      <c r="B284" s="40"/>
      <c r="C284" s="123" t="s">
        <v>1723</v>
      </c>
      <c r="D284" s="20" t="s">
        <v>2198</v>
      </c>
      <c r="E284" s="20" t="s">
        <v>1690</v>
      </c>
      <c r="F284" s="20" t="s">
        <v>1691</v>
      </c>
      <c r="G284" s="96">
        <f t="shared" si="651"/>
        <v>9.69</v>
      </c>
      <c r="H284" s="110">
        <f>SUMIF(цены!A:A,C284,цены!B:B)</f>
        <v>14.9</v>
      </c>
      <c r="I284" s="113">
        <f>SUMIF(наличие!H:H,C284,наличие!D:D)</f>
        <v>0</v>
      </c>
      <c r="J284" s="35">
        <v>0</v>
      </c>
      <c r="K284" s="32" t="s">
        <v>54</v>
      </c>
      <c r="L284" s="32" t="s">
        <v>54</v>
      </c>
      <c r="M284" s="32" t="s">
        <v>54</v>
      </c>
      <c r="N284" s="32" t="s">
        <v>54</v>
      </c>
      <c r="O284" s="32" t="s">
        <v>54</v>
      </c>
      <c r="P284" s="32" t="s">
        <v>54</v>
      </c>
      <c r="Q284" s="32" t="s">
        <v>54</v>
      </c>
      <c r="R284" s="36">
        <f t="shared" si="648"/>
        <v>0</v>
      </c>
      <c r="S284" s="92">
        <f t="shared" si="621"/>
        <v>0</v>
      </c>
      <c r="T284" s="42">
        <f t="shared" si="642"/>
        <v>2.9550000000000001</v>
      </c>
      <c r="U284" s="24">
        <f t="shared" si="622"/>
        <v>0</v>
      </c>
      <c r="V284" s="25">
        <f t="shared" si="623"/>
        <v>12.645</v>
      </c>
      <c r="W284" s="70">
        <f t="shared" si="643"/>
        <v>44</v>
      </c>
      <c r="X284" s="44">
        <f t="shared" si="649"/>
        <v>44.3</v>
      </c>
      <c r="Y284" s="11">
        <f t="shared" si="624"/>
        <v>3960</v>
      </c>
      <c r="Z284" s="6">
        <f t="shared" si="625"/>
        <v>2.479636219849743</v>
      </c>
      <c r="AA284" s="26">
        <f t="shared" si="626"/>
        <v>24.2</v>
      </c>
      <c r="AB284" s="11" t="e">
        <f>ROUND(AA284*#REF!,-1)</f>
        <v>#REF!</v>
      </c>
      <c r="AC284" s="7">
        <f t="shared" si="627"/>
        <v>0.91379992091735862</v>
      </c>
      <c r="AD284" s="27">
        <f t="shared" si="628"/>
        <v>18.2</v>
      </c>
      <c r="AE284" s="11" t="e">
        <f>ROUND(AD284*#REF!,-1)</f>
        <v>#REF!</v>
      </c>
      <c r="AF284" s="19">
        <f t="shared" si="629"/>
        <v>0.43930407275603006</v>
      </c>
      <c r="AG284" s="57"/>
      <c r="AH284" s="82">
        <f t="shared" si="650"/>
        <v>0</v>
      </c>
      <c r="AI284" s="83" t="s">
        <v>54</v>
      </c>
      <c r="AJ284" s="83" t="s">
        <v>54</v>
      </c>
      <c r="AK284" s="83" t="s">
        <v>54</v>
      </c>
      <c r="AL284" s="83" t="s">
        <v>54</v>
      </c>
      <c r="AM284" s="83" t="s">
        <v>54</v>
      </c>
      <c r="AN284" s="83" t="s">
        <v>54</v>
      </c>
      <c r="AO284" s="83" t="s">
        <v>54</v>
      </c>
      <c r="AP284" s="89">
        <f t="shared" si="630"/>
        <v>0</v>
      </c>
      <c r="AQ284" s="86">
        <f t="shared" si="631"/>
        <v>0</v>
      </c>
      <c r="AR284" s="64">
        <v>0</v>
      </c>
      <c r="AS284" s="65" t="s">
        <v>54</v>
      </c>
      <c r="AT284" s="65" t="s">
        <v>54</v>
      </c>
      <c r="AU284" s="65" t="s">
        <v>54</v>
      </c>
      <c r="AV284" s="65" t="s">
        <v>54</v>
      </c>
      <c r="AW284" s="65" t="s">
        <v>54</v>
      </c>
      <c r="AX284" s="65" t="s">
        <v>54</v>
      </c>
      <c r="AY284" s="65" t="s">
        <v>54</v>
      </c>
      <c r="AZ284" s="61">
        <f t="shared" si="632"/>
        <v>0</v>
      </c>
      <c r="BA284" s="9">
        <f t="shared" si="633"/>
        <v>0</v>
      </c>
      <c r="BB284" s="9">
        <f t="shared" si="634"/>
        <v>0</v>
      </c>
      <c r="BC284" s="68">
        <v>0</v>
      </c>
      <c r="BD284" s="69" t="s">
        <v>54</v>
      </c>
      <c r="BE284" s="69" t="s">
        <v>54</v>
      </c>
      <c r="BF284" s="69" t="s">
        <v>54</v>
      </c>
      <c r="BG284" s="69" t="s">
        <v>54</v>
      </c>
      <c r="BH284" s="69" t="s">
        <v>54</v>
      </c>
      <c r="BI284" s="69" t="s">
        <v>54</v>
      </c>
      <c r="BJ284" s="69" t="s">
        <v>54</v>
      </c>
      <c r="BK284" s="61">
        <f t="shared" si="635"/>
        <v>0</v>
      </c>
      <c r="BL284" s="9">
        <f t="shared" si="636"/>
        <v>0</v>
      </c>
      <c r="BM284" s="9">
        <f t="shared" si="637"/>
        <v>0</v>
      </c>
      <c r="BN284" s="78">
        <v>0</v>
      </c>
      <c r="BO284" s="79" t="s">
        <v>54</v>
      </c>
      <c r="BP284" s="79" t="s">
        <v>54</v>
      </c>
      <c r="BQ284" s="79" t="s">
        <v>54</v>
      </c>
      <c r="BR284" s="79" t="s">
        <v>54</v>
      </c>
      <c r="BS284" s="79" t="s">
        <v>54</v>
      </c>
      <c r="BT284" s="79" t="s">
        <v>54</v>
      </c>
      <c r="BU284" s="79" t="s">
        <v>54</v>
      </c>
      <c r="BV284" s="61">
        <f t="shared" si="638"/>
        <v>0</v>
      </c>
      <c r="BW284" s="9">
        <f t="shared" si="639"/>
        <v>0</v>
      </c>
      <c r="BX284" s="9">
        <f t="shared" si="640"/>
        <v>0</v>
      </c>
      <c r="BY284" s="8">
        <v>0</v>
      </c>
      <c r="BZ284" s="9">
        <f t="shared" si="644"/>
        <v>0</v>
      </c>
      <c r="CA284" s="9">
        <f t="shared" si="645"/>
        <v>0</v>
      </c>
      <c r="CB284" s="8">
        <v>0</v>
      </c>
      <c r="CC284" s="9">
        <f t="shared" si="646"/>
        <v>0</v>
      </c>
      <c r="CD284" s="9">
        <f t="shared" si="647"/>
        <v>0</v>
      </c>
      <c r="CE284" s="10">
        <v>1</v>
      </c>
    </row>
    <row r="285" spans="1:83" s="10" customFormat="1" ht="58.5" customHeight="1">
      <c r="A285" s="10" t="s">
        <v>24</v>
      </c>
      <c r="B285" s="40"/>
      <c r="C285" s="123" t="s">
        <v>1723</v>
      </c>
      <c r="D285" s="20" t="s">
        <v>2186</v>
      </c>
      <c r="E285" s="20" t="s">
        <v>1690</v>
      </c>
      <c r="F285" s="20" t="s">
        <v>1691</v>
      </c>
      <c r="G285" s="96">
        <f>ROUND(H285*0.65,2)</f>
        <v>9.69</v>
      </c>
      <c r="H285" s="110">
        <f>SUMIF(цены!A:A,C285,цены!B:B)</f>
        <v>14.9</v>
      </c>
      <c r="I285" s="113">
        <f>SUMIF(наличие!H:H,C285,наличие!D:D)</f>
        <v>0</v>
      </c>
      <c r="J285" s="35">
        <v>0</v>
      </c>
      <c r="K285" s="32" t="s">
        <v>54</v>
      </c>
      <c r="L285" s="32" t="s">
        <v>54</v>
      </c>
      <c r="M285" s="32" t="s">
        <v>54</v>
      </c>
      <c r="N285" s="32" t="s">
        <v>54</v>
      </c>
      <c r="O285" s="32" t="s">
        <v>54</v>
      </c>
      <c r="P285" s="32" t="s">
        <v>54</v>
      </c>
      <c r="Q285" s="32" t="s">
        <v>54</v>
      </c>
      <c r="R285" s="36">
        <f t="shared" si="648"/>
        <v>0</v>
      </c>
      <c r="S285" s="92">
        <f t="shared" si="621"/>
        <v>0</v>
      </c>
      <c r="T285" s="42">
        <f t="shared" si="642"/>
        <v>2.9550000000000001</v>
      </c>
      <c r="U285" s="24">
        <f t="shared" si="622"/>
        <v>0</v>
      </c>
      <c r="V285" s="25">
        <f t="shared" si="623"/>
        <v>12.645</v>
      </c>
      <c r="W285" s="70">
        <f t="shared" si="643"/>
        <v>44</v>
      </c>
      <c r="X285" s="44">
        <f t="shared" si="649"/>
        <v>44.3</v>
      </c>
      <c r="Y285" s="11">
        <f t="shared" si="624"/>
        <v>3960</v>
      </c>
      <c r="Z285" s="6">
        <f t="shared" si="625"/>
        <v>2.479636219849743</v>
      </c>
      <c r="AA285" s="26">
        <f t="shared" si="626"/>
        <v>24.2</v>
      </c>
      <c r="AB285" s="11" t="e">
        <f>ROUND(AA285*#REF!,-1)</f>
        <v>#REF!</v>
      </c>
      <c r="AC285" s="7">
        <f t="shared" si="627"/>
        <v>0.91379992091735862</v>
      </c>
      <c r="AD285" s="27">
        <f t="shared" si="628"/>
        <v>18.2</v>
      </c>
      <c r="AE285" s="11" t="e">
        <f>ROUND(AD285*#REF!,-1)</f>
        <v>#REF!</v>
      </c>
      <c r="AF285" s="19">
        <f t="shared" si="629"/>
        <v>0.43930407275603006</v>
      </c>
      <c r="AG285" s="57"/>
      <c r="AH285" s="82">
        <f t="shared" si="650"/>
        <v>0</v>
      </c>
      <c r="AI285" s="83" t="s">
        <v>54</v>
      </c>
      <c r="AJ285" s="83" t="s">
        <v>54</v>
      </c>
      <c r="AK285" s="83" t="s">
        <v>54</v>
      </c>
      <c r="AL285" s="83" t="s">
        <v>54</v>
      </c>
      <c r="AM285" s="83" t="s">
        <v>54</v>
      </c>
      <c r="AN285" s="83" t="s">
        <v>54</v>
      </c>
      <c r="AO285" s="83" t="s">
        <v>54</v>
      </c>
      <c r="AP285" s="89">
        <f t="shared" si="630"/>
        <v>0</v>
      </c>
      <c r="AQ285" s="86">
        <f t="shared" si="631"/>
        <v>0</v>
      </c>
      <c r="AR285" s="64">
        <v>0</v>
      </c>
      <c r="AS285" s="65" t="s">
        <v>54</v>
      </c>
      <c r="AT285" s="65" t="s">
        <v>54</v>
      </c>
      <c r="AU285" s="65" t="s">
        <v>54</v>
      </c>
      <c r="AV285" s="65" t="s">
        <v>54</v>
      </c>
      <c r="AW285" s="65" t="s">
        <v>54</v>
      </c>
      <c r="AX285" s="65" t="s">
        <v>54</v>
      </c>
      <c r="AY285" s="65" t="s">
        <v>54</v>
      </c>
      <c r="AZ285" s="61">
        <f t="shared" si="632"/>
        <v>0</v>
      </c>
      <c r="BA285" s="9">
        <f t="shared" si="633"/>
        <v>0</v>
      </c>
      <c r="BB285" s="9">
        <f t="shared" si="634"/>
        <v>0</v>
      </c>
      <c r="BC285" s="68">
        <v>0</v>
      </c>
      <c r="BD285" s="69" t="s">
        <v>54</v>
      </c>
      <c r="BE285" s="69" t="s">
        <v>54</v>
      </c>
      <c r="BF285" s="69" t="s">
        <v>54</v>
      </c>
      <c r="BG285" s="69" t="s">
        <v>54</v>
      </c>
      <c r="BH285" s="69" t="s">
        <v>54</v>
      </c>
      <c r="BI285" s="69" t="s">
        <v>54</v>
      </c>
      <c r="BJ285" s="69" t="s">
        <v>54</v>
      </c>
      <c r="BK285" s="61">
        <f t="shared" si="635"/>
        <v>0</v>
      </c>
      <c r="BL285" s="9">
        <f t="shared" si="636"/>
        <v>0</v>
      </c>
      <c r="BM285" s="9">
        <f t="shared" si="637"/>
        <v>0</v>
      </c>
      <c r="BN285" s="78">
        <v>0</v>
      </c>
      <c r="BO285" s="79" t="s">
        <v>54</v>
      </c>
      <c r="BP285" s="79" t="s">
        <v>54</v>
      </c>
      <c r="BQ285" s="79" t="s">
        <v>54</v>
      </c>
      <c r="BR285" s="79" t="s">
        <v>54</v>
      </c>
      <c r="BS285" s="79" t="s">
        <v>54</v>
      </c>
      <c r="BT285" s="79" t="s">
        <v>54</v>
      </c>
      <c r="BU285" s="79" t="s">
        <v>54</v>
      </c>
      <c r="BV285" s="61">
        <f t="shared" si="638"/>
        <v>0</v>
      </c>
      <c r="BW285" s="9">
        <f t="shared" si="639"/>
        <v>0</v>
      </c>
      <c r="BX285" s="9">
        <f t="shared" si="640"/>
        <v>0</v>
      </c>
      <c r="BY285" s="8">
        <v>0</v>
      </c>
      <c r="BZ285" s="9">
        <f t="shared" si="644"/>
        <v>0</v>
      </c>
      <c r="CA285" s="9">
        <f t="shared" si="645"/>
        <v>0</v>
      </c>
      <c r="CB285" s="8">
        <v>0</v>
      </c>
      <c r="CC285" s="9">
        <f t="shared" si="646"/>
        <v>0</v>
      </c>
      <c r="CD285" s="9">
        <f t="shared" si="647"/>
        <v>0</v>
      </c>
      <c r="CE285" s="10">
        <v>1</v>
      </c>
    </row>
    <row r="286" spans="1:83" s="10" customFormat="1" ht="58.5" customHeight="1">
      <c r="A286" s="127" t="s">
        <v>21</v>
      </c>
      <c r="B286" s="126"/>
      <c r="C286" s="123" t="s">
        <v>1719</v>
      </c>
      <c r="D286" s="20" t="s">
        <v>2240</v>
      </c>
      <c r="E286" s="20" t="s">
        <v>1690</v>
      </c>
      <c r="F286" s="20" t="s">
        <v>1691</v>
      </c>
      <c r="G286" s="96">
        <f t="shared" ref="G286:G304" si="652">ROUND(H286*0.65,2)</f>
        <v>9.69</v>
      </c>
      <c r="H286" s="110">
        <f>SUMIF(цены!A:A,C286,цены!B:B)</f>
        <v>14.9</v>
      </c>
      <c r="I286" s="113">
        <f>SUMIF(наличие!H:H,C286,наличие!D:D)</f>
        <v>0</v>
      </c>
      <c r="J286" s="35">
        <v>0</v>
      </c>
      <c r="K286" s="32" t="s">
        <v>54</v>
      </c>
      <c r="L286" s="32" t="s">
        <v>54</v>
      </c>
      <c r="M286" s="32" t="s">
        <v>54</v>
      </c>
      <c r="N286" s="32" t="s">
        <v>54</v>
      </c>
      <c r="O286" s="32" t="s">
        <v>54</v>
      </c>
      <c r="P286" s="32" t="s">
        <v>54</v>
      </c>
      <c r="Q286" s="32" t="s">
        <v>54</v>
      </c>
      <c r="R286" s="36">
        <f t="shared" si="648"/>
        <v>0</v>
      </c>
      <c r="S286" s="92">
        <f t="shared" ref="S286:S307" si="653">G286*R286</f>
        <v>0</v>
      </c>
      <c r="T286" s="42">
        <f t="shared" si="642"/>
        <v>2.9550000000000001</v>
      </c>
      <c r="U286" s="24">
        <f t="shared" ref="U286:U307" si="654">R286*T286</f>
        <v>0</v>
      </c>
      <c r="V286" s="25">
        <f t="shared" ref="V286:V307" si="655">G286+T286</f>
        <v>12.645</v>
      </c>
      <c r="W286" s="70">
        <f t="shared" ref="W286:W307" si="656">ROUND(V286*3.5,0)</f>
        <v>44</v>
      </c>
      <c r="X286" s="44">
        <f t="shared" si="649"/>
        <v>44.3</v>
      </c>
      <c r="Y286" s="11">
        <f t="shared" ref="Y286:Y307" si="657">ROUND(W286*$Y$2,-1)</f>
        <v>3960</v>
      </c>
      <c r="Z286" s="6">
        <f t="shared" ref="Z286:Z307" si="658">(W286-V286)/V286</f>
        <v>2.479636219849743</v>
      </c>
      <c r="AA286" s="26">
        <f t="shared" ref="AA286:AA307" si="659">ROUND(W286/1.82,1)</f>
        <v>24.2</v>
      </c>
      <c r="AB286" s="11" t="e">
        <f>ROUND(AA286*#REF!,-1)</f>
        <v>#REF!</v>
      </c>
      <c r="AC286" s="7">
        <f t="shared" ref="AC286:AC307" si="660">(AA286-V286)/V286</f>
        <v>0.91379992091735862</v>
      </c>
      <c r="AD286" s="27">
        <f t="shared" ref="AD286:AD307" si="661">ROUND(AA286*0.75,1)</f>
        <v>18.2</v>
      </c>
      <c r="AE286" s="11" t="e">
        <f>ROUND(AD286*#REF!,-1)</f>
        <v>#REF!</v>
      </c>
      <c r="AF286" s="19">
        <f t="shared" ref="AF286:AF307" si="662">(AD286-V286)/V286</f>
        <v>0.43930407275603006</v>
      </c>
      <c r="AG286" s="57"/>
      <c r="AH286" s="82">
        <f t="shared" si="650"/>
        <v>0</v>
      </c>
      <c r="AI286" s="83" t="s">
        <v>54</v>
      </c>
      <c r="AJ286" s="83" t="s">
        <v>54</v>
      </c>
      <c r="AK286" s="83" t="s">
        <v>54</v>
      </c>
      <c r="AL286" s="83" t="s">
        <v>54</v>
      </c>
      <c r="AM286" s="83" t="s">
        <v>54</v>
      </c>
      <c r="AN286" s="83" t="s">
        <v>54</v>
      </c>
      <c r="AO286" s="83" t="s">
        <v>54</v>
      </c>
      <c r="AP286" s="89">
        <f t="shared" ref="AP286:AP307" si="663">SUM(AH286:AO286)</f>
        <v>0</v>
      </c>
      <c r="AQ286" s="86">
        <f t="shared" ref="AQ286:AQ307" si="664">AP286*G286</f>
        <v>0</v>
      </c>
      <c r="AR286" s="64">
        <v>0</v>
      </c>
      <c r="AS286" s="65" t="s">
        <v>54</v>
      </c>
      <c r="AT286" s="65" t="s">
        <v>54</v>
      </c>
      <c r="AU286" s="65" t="s">
        <v>54</v>
      </c>
      <c r="AV286" s="65" t="s">
        <v>54</v>
      </c>
      <c r="AW286" s="65" t="s">
        <v>54</v>
      </c>
      <c r="AX286" s="65" t="s">
        <v>54</v>
      </c>
      <c r="AY286" s="65" t="s">
        <v>54</v>
      </c>
      <c r="AZ286" s="61">
        <f t="shared" ref="AZ286:AZ307" si="665">SUM(AR286:AY286)</f>
        <v>0</v>
      </c>
      <c r="BA286" s="9">
        <f t="shared" ref="BA286:BA307" si="666">AZ286*AA286*0.75*0.95</f>
        <v>0</v>
      </c>
      <c r="BB286" s="9">
        <f t="shared" ref="BB286:BB307" si="667">AZ286*G286</f>
        <v>0</v>
      </c>
      <c r="BC286" s="68">
        <v>0</v>
      </c>
      <c r="BD286" s="69" t="s">
        <v>54</v>
      </c>
      <c r="BE286" s="69" t="s">
        <v>54</v>
      </c>
      <c r="BF286" s="69" t="s">
        <v>54</v>
      </c>
      <c r="BG286" s="69" t="s">
        <v>54</v>
      </c>
      <c r="BH286" s="69" t="s">
        <v>54</v>
      </c>
      <c r="BI286" s="69" t="s">
        <v>54</v>
      </c>
      <c r="BJ286" s="69" t="s">
        <v>54</v>
      </c>
      <c r="BK286" s="61">
        <f t="shared" ref="BK286:BK307" si="668">SUM(BC286:BJ286)</f>
        <v>0</v>
      </c>
      <c r="BL286" s="9">
        <f t="shared" ref="BL286:BL307" si="669">BK286*W286*0.4227</f>
        <v>0</v>
      </c>
      <c r="BM286" s="9">
        <f t="shared" ref="BM286:BM307" si="670">BK286*G286</f>
        <v>0</v>
      </c>
      <c r="BN286" s="78">
        <v>0</v>
      </c>
      <c r="BO286" s="79" t="s">
        <v>54</v>
      </c>
      <c r="BP286" s="79" t="s">
        <v>54</v>
      </c>
      <c r="BQ286" s="79" t="s">
        <v>54</v>
      </c>
      <c r="BR286" s="79" t="s">
        <v>54</v>
      </c>
      <c r="BS286" s="79" t="s">
        <v>54</v>
      </c>
      <c r="BT286" s="79" t="s">
        <v>54</v>
      </c>
      <c r="BU286" s="79" t="s">
        <v>54</v>
      </c>
      <c r="BV286" s="61">
        <f t="shared" ref="BV286:BV307" si="671">SUM(BN286:BU286)</f>
        <v>0</v>
      </c>
      <c r="BW286" s="9">
        <f t="shared" ref="BW286:BW307" si="672">BV286*W286*0.62</f>
        <v>0</v>
      </c>
      <c r="BX286" s="9">
        <f t="shared" ref="BX286:BX307" si="673">BV286*G286</f>
        <v>0</v>
      </c>
      <c r="BY286" s="8">
        <v>0</v>
      </c>
      <c r="BZ286" s="9">
        <f t="shared" ref="BZ286:BZ307" si="674">BY286*AA286*0.9*0.95</f>
        <v>0</v>
      </c>
      <c r="CA286" s="9">
        <f t="shared" ref="CA286:CA307" si="675">BY286*G286</f>
        <v>0</v>
      </c>
      <c r="CB286" s="8">
        <v>0</v>
      </c>
      <c r="CC286" s="9">
        <f t="shared" ref="CC286:CC307" si="676">CB286*AA286*0.9*0.9</f>
        <v>0</v>
      </c>
      <c r="CD286" s="9">
        <f t="shared" ref="CD286:CD307" si="677">CB286*G286</f>
        <v>0</v>
      </c>
      <c r="CE286" s="10">
        <v>1</v>
      </c>
    </row>
    <row r="287" spans="1:83" s="10" customFormat="1" ht="58.5" customHeight="1">
      <c r="A287" s="127" t="s">
        <v>21</v>
      </c>
      <c r="B287" s="126"/>
      <c r="C287" s="123" t="s">
        <v>1719</v>
      </c>
      <c r="D287" s="20" t="s">
        <v>2215</v>
      </c>
      <c r="E287" s="20" t="s">
        <v>1690</v>
      </c>
      <c r="F287" s="20" t="s">
        <v>1691</v>
      </c>
      <c r="G287" s="96">
        <f t="shared" si="652"/>
        <v>9.69</v>
      </c>
      <c r="H287" s="110">
        <f>SUMIF(цены!A:A,C287,цены!B:B)</f>
        <v>14.9</v>
      </c>
      <c r="I287" s="113">
        <f>SUMIF(наличие!H:H,C287,наличие!D:D)</f>
        <v>0</v>
      </c>
      <c r="J287" s="35">
        <v>0</v>
      </c>
      <c r="K287" s="32" t="s">
        <v>54</v>
      </c>
      <c r="L287" s="32" t="s">
        <v>54</v>
      </c>
      <c r="M287" s="32" t="s">
        <v>54</v>
      </c>
      <c r="N287" s="32" t="s">
        <v>54</v>
      </c>
      <c r="O287" s="32" t="s">
        <v>54</v>
      </c>
      <c r="P287" s="32" t="s">
        <v>54</v>
      </c>
      <c r="Q287" s="32" t="s">
        <v>54</v>
      </c>
      <c r="R287" s="36">
        <f t="shared" si="648"/>
        <v>0</v>
      </c>
      <c r="S287" s="92">
        <f t="shared" si="653"/>
        <v>0</v>
      </c>
      <c r="T287" s="42">
        <f t="shared" si="642"/>
        <v>2.9550000000000001</v>
      </c>
      <c r="U287" s="24">
        <f t="shared" si="654"/>
        <v>0</v>
      </c>
      <c r="V287" s="25">
        <f t="shared" si="655"/>
        <v>12.645</v>
      </c>
      <c r="W287" s="70">
        <f t="shared" si="656"/>
        <v>44</v>
      </c>
      <c r="X287" s="44">
        <f t="shared" si="649"/>
        <v>44.3</v>
      </c>
      <c r="Y287" s="11">
        <f t="shared" si="657"/>
        <v>3960</v>
      </c>
      <c r="Z287" s="6">
        <f t="shared" si="658"/>
        <v>2.479636219849743</v>
      </c>
      <c r="AA287" s="26">
        <f t="shared" si="659"/>
        <v>24.2</v>
      </c>
      <c r="AB287" s="11" t="e">
        <f>ROUND(AA287*#REF!,-1)</f>
        <v>#REF!</v>
      </c>
      <c r="AC287" s="7">
        <f t="shared" si="660"/>
        <v>0.91379992091735862</v>
      </c>
      <c r="AD287" s="27">
        <f t="shared" si="661"/>
        <v>18.2</v>
      </c>
      <c r="AE287" s="11" t="e">
        <f>ROUND(AD287*#REF!,-1)</f>
        <v>#REF!</v>
      </c>
      <c r="AF287" s="19">
        <f t="shared" si="662"/>
        <v>0.43930407275603006</v>
      </c>
      <c r="AG287" s="57"/>
      <c r="AH287" s="82">
        <f t="shared" si="650"/>
        <v>0</v>
      </c>
      <c r="AI287" s="83" t="s">
        <v>54</v>
      </c>
      <c r="AJ287" s="83" t="s">
        <v>54</v>
      </c>
      <c r="AK287" s="83" t="s">
        <v>54</v>
      </c>
      <c r="AL287" s="83" t="s">
        <v>54</v>
      </c>
      <c r="AM287" s="83" t="s">
        <v>54</v>
      </c>
      <c r="AN287" s="83" t="s">
        <v>54</v>
      </c>
      <c r="AO287" s="83" t="s">
        <v>54</v>
      </c>
      <c r="AP287" s="89">
        <f t="shared" si="663"/>
        <v>0</v>
      </c>
      <c r="AQ287" s="86">
        <f t="shared" si="664"/>
        <v>0</v>
      </c>
      <c r="AR287" s="64">
        <v>0</v>
      </c>
      <c r="AS287" s="65" t="s">
        <v>54</v>
      </c>
      <c r="AT287" s="65" t="s">
        <v>54</v>
      </c>
      <c r="AU287" s="65" t="s">
        <v>54</v>
      </c>
      <c r="AV287" s="65" t="s">
        <v>54</v>
      </c>
      <c r="AW287" s="65" t="s">
        <v>54</v>
      </c>
      <c r="AX287" s="65" t="s">
        <v>54</v>
      </c>
      <c r="AY287" s="65" t="s">
        <v>54</v>
      </c>
      <c r="AZ287" s="61">
        <f t="shared" si="665"/>
        <v>0</v>
      </c>
      <c r="BA287" s="9">
        <f t="shared" si="666"/>
        <v>0</v>
      </c>
      <c r="BB287" s="9">
        <f t="shared" si="667"/>
        <v>0</v>
      </c>
      <c r="BC287" s="68">
        <v>0</v>
      </c>
      <c r="BD287" s="69" t="s">
        <v>54</v>
      </c>
      <c r="BE287" s="69" t="s">
        <v>54</v>
      </c>
      <c r="BF287" s="69" t="s">
        <v>54</v>
      </c>
      <c r="BG287" s="69" t="s">
        <v>54</v>
      </c>
      <c r="BH287" s="69" t="s">
        <v>54</v>
      </c>
      <c r="BI287" s="69" t="s">
        <v>54</v>
      </c>
      <c r="BJ287" s="69" t="s">
        <v>54</v>
      </c>
      <c r="BK287" s="61">
        <f t="shared" si="668"/>
        <v>0</v>
      </c>
      <c r="BL287" s="9">
        <f t="shared" si="669"/>
        <v>0</v>
      </c>
      <c r="BM287" s="9">
        <f t="shared" si="670"/>
        <v>0</v>
      </c>
      <c r="BN287" s="78">
        <v>0</v>
      </c>
      <c r="BO287" s="79" t="s">
        <v>54</v>
      </c>
      <c r="BP287" s="79" t="s">
        <v>54</v>
      </c>
      <c r="BQ287" s="79" t="s">
        <v>54</v>
      </c>
      <c r="BR287" s="79" t="s">
        <v>54</v>
      </c>
      <c r="BS287" s="79" t="s">
        <v>54</v>
      </c>
      <c r="BT287" s="79" t="s">
        <v>54</v>
      </c>
      <c r="BU287" s="79" t="s">
        <v>54</v>
      </c>
      <c r="BV287" s="61">
        <f t="shared" si="671"/>
        <v>0</v>
      </c>
      <c r="BW287" s="9">
        <f t="shared" si="672"/>
        <v>0</v>
      </c>
      <c r="BX287" s="9">
        <f t="shared" si="673"/>
        <v>0</v>
      </c>
      <c r="BY287" s="8">
        <v>0</v>
      </c>
      <c r="BZ287" s="9">
        <f t="shared" si="674"/>
        <v>0</v>
      </c>
      <c r="CA287" s="9">
        <f t="shared" si="675"/>
        <v>0</v>
      </c>
      <c r="CB287" s="8">
        <v>0</v>
      </c>
      <c r="CC287" s="9">
        <f t="shared" si="676"/>
        <v>0</v>
      </c>
      <c r="CD287" s="9">
        <f t="shared" si="677"/>
        <v>0</v>
      </c>
      <c r="CE287" s="10">
        <v>1</v>
      </c>
    </row>
    <row r="288" spans="1:83" s="10" customFormat="1" ht="58.5" customHeight="1">
      <c r="A288" s="127" t="s">
        <v>21</v>
      </c>
      <c r="B288" s="126"/>
      <c r="C288" s="123" t="s">
        <v>1719</v>
      </c>
      <c r="D288" s="20" t="s">
        <v>2221</v>
      </c>
      <c r="E288" s="20" t="s">
        <v>1690</v>
      </c>
      <c r="F288" s="20" t="s">
        <v>1691</v>
      </c>
      <c r="G288" s="96">
        <f t="shared" si="652"/>
        <v>9.69</v>
      </c>
      <c r="H288" s="110">
        <f>SUMIF(цены!A:A,C288,цены!B:B)</f>
        <v>14.9</v>
      </c>
      <c r="I288" s="113">
        <f>SUMIF(наличие!H:H,C288,наличие!D:D)</f>
        <v>0</v>
      </c>
      <c r="J288" s="35">
        <v>0</v>
      </c>
      <c r="K288" s="32" t="s">
        <v>54</v>
      </c>
      <c r="L288" s="32" t="s">
        <v>54</v>
      </c>
      <c r="M288" s="32" t="s">
        <v>54</v>
      </c>
      <c r="N288" s="32" t="s">
        <v>54</v>
      </c>
      <c r="O288" s="32" t="s">
        <v>54</v>
      </c>
      <c r="P288" s="32" t="s">
        <v>54</v>
      </c>
      <c r="Q288" s="32" t="s">
        <v>54</v>
      </c>
      <c r="R288" s="36">
        <f t="shared" ref="R288:R307" si="678">SUM(J288:Q288)</f>
        <v>0</v>
      </c>
      <c r="S288" s="92">
        <f t="shared" si="653"/>
        <v>0</v>
      </c>
      <c r="T288" s="42">
        <f t="shared" si="642"/>
        <v>2.9550000000000001</v>
      </c>
      <c r="U288" s="24">
        <f t="shared" si="654"/>
        <v>0</v>
      </c>
      <c r="V288" s="25">
        <f t="shared" si="655"/>
        <v>12.645</v>
      </c>
      <c r="W288" s="70">
        <f t="shared" si="656"/>
        <v>44</v>
      </c>
      <c r="X288" s="44">
        <f t="shared" ref="X288:X307" si="679">ROUND(V288*3.5,1)</f>
        <v>44.3</v>
      </c>
      <c r="Y288" s="11">
        <f t="shared" si="657"/>
        <v>3960</v>
      </c>
      <c r="Z288" s="6">
        <f t="shared" si="658"/>
        <v>2.479636219849743</v>
      </c>
      <c r="AA288" s="26">
        <f t="shared" si="659"/>
        <v>24.2</v>
      </c>
      <c r="AB288" s="11" t="e">
        <f>ROUND(AA288*#REF!,-1)</f>
        <v>#REF!</v>
      </c>
      <c r="AC288" s="7">
        <f t="shared" si="660"/>
        <v>0.91379992091735862</v>
      </c>
      <c r="AD288" s="27">
        <f t="shared" si="661"/>
        <v>18.2</v>
      </c>
      <c r="AE288" s="11" t="e">
        <f>ROUND(AD288*#REF!,-1)</f>
        <v>#REF!</v>
      </c>
      <c r="AF288" s="19">
        <f t="shared" si="662"/>
        <v>0.43930407275603006</v>
      </c>
      <c r="AG288" s="57"/>
      <c r="AH288" s="82">
        <f t="shared" ref="AH288:AH307" si="680">J288-AR288-BC288-BN288-BY288-CB288+I288</f>
        <v>0</v>
      </c>
      <c r="AI288" s="83" t="s">
        <v>54</v>
      </c>
      <c r="AJ288" s="83" t="s">
        <v>54</v>
      </c>
      <c r="AK288" s="83" t="s">
        <v>54</v>
      </c>
      <c r="AL288" s="83" t="s">
        <v>54</v>
      </c>
      <c r="AM288" s="83" t="s">
        <v>54</v>
      </c>
      <c r="AN288" s="83" t="s">
        <v>54</v>
      </c>
      <c r="AO288" s="83" t="s">
        <v>54</v>
      </c>
      <c r="AP288" s="89">
        <f t="shared" si="663"/>
        <v>0</v>
      </c>
      <c r="AQ288" s="86">
        <f t="shared" si="664"/>
        <v>0</v>
      </c>
      <c r="AR288" s="64">
        <v>0</v>
      </c>
      <c r="AS288" s="65" t="s">
        <v>54</v>
      </c>
      <c r="AT288" s="65" t="s">
        <v>54</v>
      </c>
      <c r="AU288" s="65" t="s">
        <v>54</v>
      </c>
      <c r="AV288" s="65" t="s">
        <v>54</v>
      </c>
      <c r="AW288" s="65" t="s">
        <v>54</v>
      </c>
      <c r="AX288" s="65" t="s">
        <v>54</v>
      </c>
      <c r="AY288" s="65" t="s">
        <v>54</v>
      </c>
      <c r="AZ288" s="61">
        <f t="shared" si="665"/>
        <v>0</v>
      </c>
      <c r="BA288" s="9">
        <f t="shared" si="666"/>
        <v>0</v>
      </c>
      <c r="BB288" s="9">
        <f t="shared" si="667"/>
        <v>0</v>
      </c>
      <c r="BC288" s="68">
        <v>0</v>
      </c>
      <c r="BD288" s="69" t="s">
        <v>54</v>
      </c>
      <c r="BE288" s="69" t="s">
        <v>54</v>
      </c>
      <c r="BF288" s="69" t="s">
        <v>54</v>
      </c>
      <c r="BG288" s="69" t="s">
        <v>54</v>
      </c>
      <c r="BH288" s="69" t="s">
        <v>54</v>
      </c>
      <c r="BI288" s="69" t="s">
        <v>54</v>
      </c>
      <c r="BJ288" s="69" t="s">
        <v>54</v>
      </c>
      <c r="BK288" s="61">
        <f t="shared" si="668"/>
        <v>0</v>
      </c>
      <c r="BL288" s="9">
        <f t="shared" si="669"/>
        <v>0</v>
      </c>
      <c r="BM288" s="9">
        <f t="shared" si="670"/>
        <v>0</v>
      </c>
      <c r="BN288" s="78">
        <v>0</v>
      </c>
      <c r="BO288" s="79" t="s">
        <v>54</v>
      </c>
      <c r="BP288" s="79" t="s">
        <v>54</v>
      </c>
      <c r="BQ288" s="79" t="s">
        <v>54</v>
      </c>
      <c r="BR288" s="79" t="s">
        <v>54</v>
      </c>
      <c r="BS288" s="79" t="s">
        <v>54</v>
      </c>
      <c r="BT288" s="79" t="s">
        <v>54</v>
      </c>
      <c r="BU288" s="79" t="s">
        <v>54</v>
      </c>
      <c r="BV288" s="61">
        <f t="shared" si="671"/>
        <v>0</v>
      </c>
      <c r="BW288" s="9">
        <f t="shared" si="672"/>
        <v>0</v>
      </c>
      <c r="BX288" s="9">
        <f t="shared" si="673"/>
        <v>0</v>
      </c>
      <c r="BY288" s="8">
        <v>0</v>
      </c>
      <c r="BZ288" s="9">
        <f t="shared" si="674"/>
        <v>0</v>
      </c>
      <c r="CA288" s="9">
        <f t="shared" si="675"/>
        <v>0</v>
      </c>
      <c r="CB288" s="8">
        <v>0</v>
      </c>
      <c r="CC288" s="9">
        <f t="shared" si="676"/>
        <v>0</v>
      </c>
      <c r="CD288" s="9">
        <f t="shared" si="677"/>
        <v>0</v>
      </c>
      <c r="CE288" s="10">
        <v>1</v>
      </c>
    </row>
    <row r="289" spans="1:83" s="10" customFormat="1" ht="58.5" customHeight="1">
      <c r="A289" s="127" t="s">
        <v>21</v>
      </c>
      <c r="B289" s="126"/>
      <c r="C289" s="123" t="s">
        <v>1719</v>
      </c>
      <c r="D289" s="20" t="s">
        <v>2192</v>
      </c>
      <c r="E289" s="20" t="s">
        <v>1690</v>
      </c>
      <c r="F289" s="20" t="s">
        <v>1691</v>
      </c>
      <c r="G289" s="96">
        <f t="shared" si="652"/>
        <v>9.69</v>
      </c>
      <c r="H289" s="110">
        <f>SUMIF(цены!A:A,C289,цены!B:B)</f>
        <v>14.9</v>
      </c>
      <c r="I289" s="113">
        <f>SUMIF(наличие!H:H,C289,наличие!D:D)</f>
        <v>0</v>
      </c>
      <c r="J289" s="35">
        <v>0</v>
      </c>
      <c r="K289" s="32" t="s">
        <v>54</v>
      </c>
      <c r="L289" s="32" t="s">
        <v>54</v>
      </c>
      <c r="M289" s="32" t="s">
        <v>54</v>
      </c>
      <c r="N289" s="32" t="s">
        <v>54</v>
      </c>
      <c r="O289" s="32" t="s">
        <v>54</v>
      </c>
      <c r="P289" s="32" t="s">
        <v>54</v>
      </c>
      <c r="Q289" s="32" t="s">
        <v>54</v>
      </c>
      <c r="R289" s="36">
        <f t="shared" si="678"/>
        <v>0</v>
      </c>
      <c r="S289" s="92">
        <f t="shared" si="653"/>
        <v>0</v>
      </c>
      <c r="T289" s="42">
        <f t="shared" si="642"/>
        <v>2.9550000000000001</v>
      </c>
      <c r="U289" s="24">
        <f t="shared" si="654"/>
        <v>0</v>
      </c>
      <c r="V289" s="25">
        <f t="shared" si="655"/>
        <v>12.645</v>
      </c>
      <c r="W289" s="70">
        <f t="shared" si="656"/>
        <v>44</v>
      </c>
      <c r="X289" s="44">
        <f t="shared" si="679"/>
        <v>44.3</v>
      </c>
      <c r="Y289" s="11">
        <f t="shared" si="657"/>
        <v>3960</v>
      </c>
      <c r="Z289" s="6">
        <f t="shared" si="658"/>
        <v>2.479636219849743</v>
      </c>
      <c r="AA289" s="26">
        <f t="shared" si="659"/>
        <v>24.2</v>
      </c>
      <c r="AB289" s="11" t="e">
        <f>ROUND(AA289*#REF!,-1)</f>
        <v>#REF!</v>
      </c>
      <c r="AC289" s="7">
        <f t="shared" si="660"/>
        <v>0.91379992091735862</v>
      </c>
      <c r="AD289" s="27">
        <f t="shared" si="661"/>
        <v>18.2</v>
      </c>
      <c r="AE289" s="11" t="e">
        <f>ROUND(AD289*#REF!,-1)</f>
        <v>#REF!</v>
      </c>
      <c r="AF289" s="19">
        <f t="shared" si="662"/>
        <v>0.43930407275603006</v>
      </c>
      <c r="AG289" s="57"/>
      <c r="AH289" s="82">
        <f t="shared" si="680"/>
        <v>0</v>
      </c>
      <c r="AI289" s="83" t="s">
        <v>54</v>
      </c>
      <c r="AJ289" s="83" t="s">
        <v>54</v>
      </c>
      <c r="AK289" s="83" t="s">
        <v>54</v>
      </c>
      <c r="AL289" s="83" t="s">
        <v>54</v>
      </c>
      <c r="AM289" s="83" t="s">
        <v>54</v>
      </c>
      <c r="AN289" s="83" t="s">
        <v>54</v>
      </c>
      <c r="AO289" s="83" t="s">
        <v>54</v>
      </c>
      <c r="AP289" s="89">
        <f t="shared" si="663"/>
        <v>0</v>
      </c>
      <c r="AQ289" s="86">
        <f t="shared" si="664"/>
        <v>0</v>
      </c>
      <c r="AR289" s="64">
        <v>0</v>
      </c>
      <c r="AS289" s="65" t="s">
        <v>54</v>
      </c>
      <c r="AT289" s="65" t="s">
        <v>54</v>
      </c>
      <c r="AU289" s="65" t="s">
        <v>54</v>
      </c>
      <c r="AV289" s="65" t="s">
        <v>54</v>
      </c>
      <c r="AW289" s="65" t="s">
        <v>54</v>
      </c>
      <c r="AX289" s="65" t="s">
        <v>54</v>
      </c>
      <c r="AY289" s="65" t="s">
        <v>54</v>
      </c>
      <c r="AZ289" s="61">
        <f t="shared" si="665"/>
        <v>0</v>
      </c>
      <c r="BA289" s="9">
        <f t="shared" si="666"/>
        <v>0</v>
      </c>
      <c r="BB289" s="9">
        <f t="shared" si="667"/>
        <v>0</v>
      </c>
      <c r="BC289" s="68">
        <v>0</v>
      </c>
      <c r="BD289" s="69" t="s">
        <v>54</v>
      </c>
      <c r="BE289" s="69" t="s">
        <v>54</v>
      </c>
      <c r="BF289" s="69" t="s">
        <v>54</v>
      </c>
      <c r="BG289" s="69" t="s">
        <v>54</v>
      </c>
      <c r="BH289" s="69" t="s">
        <v>54</v>
      </c>
      <c r="BI289" s="69" t="s">
        <v>54</v>
      </c>
      <c r="BJ289" s="69" t="s">
        <v>54</v>
      </c>
      <c r="BK289" s="61">
        <f t="shared" si="668"/>
        <v>0</v>
      </c>
      <c r="BL289" s="9">
        <f t="shared" si="669"/>
        <v>0</v>
      </c>
      <c r="BM289" s="9">
        <f t="shared" si="670"/>
        <v>0</v>
      </c>
      <c r="BN289" s="78">
        <v>0</v>
      </c>
      <c r="BO289" s="79" t="s">
        <v>54</v>
      </c>
      <c r="BP289" s="79" t="s">
        <v>54</v>
      </c>
      <c r="BQ289" s="79" t="s">
        <v>54</v>
      </c>
      <c r="BR289" s="79" t="s">
        <v>54</v>
      </c>
      <c r="BS289" s="79" t="s">
        <v>54</v>
      </c>
      <c r="BT289" s="79" t="s">
        <v>54</v>
      </c>
      <c r="BU289" s="79" t="s">
        <v>54</v>
      </c>
      <c r="BV289" s="61">
        <f t="shared" si="671"/>
        <v>0</v>
      </c>
      <c r="BW289" s="9">
        <f t="shared" si="672"/>
        <v>0</v>
      </c>
      <c r="BX289" s="9">
        <f t="shared" si="673"/>
        <v>0</v>
      </c>
      <c r="BY289" s="8">
        <v>0</v>
      </c>
      <c r="BZ289" s="9">
        <f t="shared" si="674"/>
        <v>0</v>
      </c>
      <c r="CA289" s="9">
        <f t="shared" si="675"/>
        <v>0</v>
      </c>
      <c r="CB289" s="8">
        <v>0</v>
      </c>
      <c r="CC289" s="9">
        <f t="shared" si="676"/>
        <v>0</v>
      </c>
      <c r="CD289" s="9">
        <f t="shared" si="677"/>
        <v>0</v>
      </c>
      <c r="CE289" s="10">
        <v>1</v>
      </c>
    </row>
    <row r="290" spans="1:83" s="10" customFormat="1" ht="58.5" customHeight="1">
      <c r="A290" s="127" t="s">
        <v>21</v>
      </c>
      <c r="B290" s="94"/>
      <c r="C290" s="124" t="s">
        <v>492</v>
      </c>
      <c r="D290" s="20" t="s">
        <v>2234</v>
      </c>
      <c r="E290" s="95" t="s">
        <v>2249</v>
      </c>
      <c r="F290" s="20" t="s">
        <v>1691</v>
      </c>
      <c r="G290" s="96">
        <f t="shared" si="652"/>
        <v>7.74</v>
      </c>
      <c r="H290" s="97">
        <f>SUMIF(цены!A:A,C290,цены!B:B)</f>
        <v>11.9</v>
      </c>
      <c r="I290" s="113">
        <f>SUMIF(наличие!H:H,C290,наличие!D:D)</f>
        <v>1</v>
      </c>
      <c r="J290" s="35">
        <v>0</v>
      </c>
      <c r="K290" s="32" t="s">
        <v>54</v>
      </c>
      <c r="L290" s="32" t="s">
        <v>54</v>
      </c>
      <c r="M290" s="32" t="s">
        <v>54</v>
      </c>
      <c r="N290" s="32" t="s">
        <v>54</v>
      </c>
      <c r="O290" s="32" t="s">
        <v>54</v>
      </c>
      <c r="P290" s="32" t="s">
        <v>54</v>
      </c>
      <c r="Q290" s="32" t="s">
        <v>54</v>
      </c>
      <c r="R290" s="36">
        <f t="shared" si="678"/>
        <v>0</v>
      </c>
      <c r="S290" s="92">
        <f t="shared" si="653"/>
        <v>0</v>
      </c>
      <c r="T290" s="42">
        <f t="shared" si="642"/>
        <v>2.66</v>
      </c>
      <c r="U290" s="24">
        <f t="shared" si="654"/>
        <v>0</v>
      </c>
      <c r="V290" s="25">
        <f t="shared" si="655"/>
        <v>10.4</v>
      </c>
      <c r="W290" s="70">
        <f t="shared" si="656"/>
        <v>36</v>
      </c>
      <c r="X290" s="44">
        <f t="shared" si="679"/>
        <v>36.4</v>
      </c>
      <c r="Y290" s="11">
        <f t="shared" si="657"/>
        <v>3240</v>
      </c>
      <c r="Z290" s="6">
        <f t="shared" si="658"/>
        <v>2.4615384615384617</v>
      </c>
      <c r="AA290" s="26">
        <f t="shared" si="659"/>
        <v>19.8</v>
      </c>
      <c r="AB290" s="11" t="e">
        <f>ROUND(AA290*#REF!,-1)</f>
        <v>#REF!</v>
      </c>
      <c r="AC290" s="7">
        <f t="shared" si="660"/>
        <v>0.90384615384615385</v>
      </c>
      <c r="AD290" s="27">
        <f t="shared" si="661"/>
        <v>14.9</v>
      </c>
      <c r="AE290" s="11" t="e">
        <f>ROUND(AD290*#REF!,-1)</f>
        <v>#REF!</v>
      </c>
      <c r="AF290" s="19">
        <f t="shared" si="662"/>
        <v>0.43269230769230765</v>
      </c>
      <c r="AG290" s="57"/>
      <c r="AH290" s="82">
        <f t="shared" si="680"/>
        <v>1</v>
      </c>
      <c r="AI290" s="83" t="s">
        <v>54</v>
      </c>
      <c r="AJ290" s="83" t="s">
        <v>54</v>
      </c>
      <c r="AK290" s="83" t="s">
        <v>54</v>
      </c>
      <c r="AL290" s="83" t="s">
        <v>54</v>
      </c>
      <c r="AM290" s="83" t="s">
        <v>54</v>
      </c>
      <c r="AN290" s="83" t="s">
        <v>54</v>
      </c>
      <c r="AO290" s="83" t="s">
        <v>54</v>
      </c>
      <c r="AP290" s="89">
        <f t="shared" si="663"/>
        <v>1</v>
      </c>
      <c r="AQ290" s="86">
        <f t="shared" si="664"/>
        <v>7.74</v>
      </c>
      <c r="AR290" s="64">
        <v>0</v>
      </c>
      <c r="AS290" s="65" t="s">
        <v>54</v>
      </c>
      <c r="AT290" s="65" t="s">
        <v>54</v>
      </c>
      <c r="AU290" s="65" t="s">
        <v>54</v>
      </c>
      <c r="AV290" s="65" t="s">
        <v>54</v>
      </c>
      <c r="AW290" s="65" t="s">
        <v>54</v>
      </c>
      <c r="AX290" s="65" t="s">
        <v>54</v>
      </c>
      <c r="AY290" s="65" t="s">
        <v>54</v>
      </c>
      <c r="AZ290" s="61">
        <f t="shared" si="665"/>
        <v>0</v>
      </c>
      <c r="BA290" s="9">
        <f t="shared" si="666"/>
        <v>0</v>
      </c>
      <c r="BB290" s="9">
        <f t="shared" si="667"/>
        <v>0</v>
      </c>
      <c r="BC290" s="68">
        <v>0</v>
      </c>
      <c r="BD290" s="69" t="s">
        <v>54</v>
      </c>
      <c r="BE290" s="69" t="s">
        <v>54</v>
      </c>
      <c r="BF290" s="69" t="s">
        <v>54</v>
      </c>
      <c r="BG290" s="69" t="s">
        <v>54</v>
      </c>
      <c r="BH290" s="69" t="s">
        <v>54</v>
      </c>
      <c r="BI290" s="69" t="s">
        <v>54</v>
      </c>
      <c r="BJ290" s="69" t="s">
        <v>54</v>
      </c>
      <c r="BK290" s="61">
        <f t="shared" si="668"/>
        <v>0</v>
      </c>
      <c r="BL290" s="9">
        <f t="shared" si="669"/>
        <v>0</v>
      </c>
      <c r="BM290" s="9">
        <f t="shared" si="670"/>
        <v>0</v>
      </c>
      <c r="BN290" s="78">
        <v>0</v>
      </c>
      <c r="BO290" s="79" t="s">
        <v>54</v>
      </c>
      <c r="BP290" s="79" t="s">
        <v>54</v>
      </c>
      <c r="BQ290" s="79" t="s">
        <v>54</v>
      </c>
      <c r="BR290" s="79" t="s">
        <v>54</v>
      </c>
      <c r="BS290" s="79" t="s">
        <v>54</v>
      </c>
      <c r="BT290" s="79" t="s">
        <v>54</v>
      </c>
      <c r="BU290" s="79" t="s">
        <v>54</v>
      </c>
      <c r="BV290" s="61">
        <f t="shared" si="671"/>
        <v>0</v>
      </c>
      <c r="BW290" s="9">
        <f t="shared" si="672"/>
        <v>0</v>
      </c>
      <c r="BX290" s="9">
        <f t="shared" si="673"/>
        <v>0</v>
      </c>
      <c r="BY290" s="8">
        <v>0</v>
      </c>
      <c r="BZ290" s="9">
        <f t="shared" si="674"/>
        <v>0</v>
      </c>
      <c r="CA290" s="9">
        <f t="shared" si="675"/>
        <v>0</v>
      </c>
      <c r="CB290" s="8">
        <v>0</v>
      </c>
      <c r="CC290" s="9">
        <f t="shared" si="676"/>
        <v>0</v>
      </c>
      <c r="CD290" s="9">
        <f t="shared" si="677"/>
        <v>0</v>
      </c>
      <c r="CE290" s="10">
        <v>1</v>
      </c>
    </row>
    <row r="291" spans="1:83" s="10" customFormat="1" ht="58.5" customHeight="1">
      <c r="A291" s="127" t="s">
        <v>21</v>
      </c>
      <c r="B291" s="94"/>
      <c r="C291" s="124" t="s">
        <v>492</v>
      </c>
      <c r="D291" s="20" t="s">
        <v>2193</v>
      </c>
      <c r="E291" s="95" t="s">
        <v>2249</v>
      </c>
      <c r="F291" s="20" t="s">
        <v>1691</v>
      </c>
      <c r="G291" s="96">
        <f t="shared" si="652"/>
        <v>7.74</v>
      </c>
      <c r="H291" s="97">
        <f>SUMIF(цены!A:A,C291,цены!B:B)</f>
        <v>11.9</v>
      </c>
      <c r="I291" s="113">
        <f>SUMIF(наличие!H:H,C291,наличие!D:D)</f>
        <v>1</v>
      </c>
      <c r="J291" s="35">
        <v>0</v>
      </c>
      <c r="K291" s="32" t="s">
        <v>54</v>
      </c>
      <c r="L291" s="32" t="s">
        <v>54</v>
      </c>
      <c r="M291" s="32" t="s">
        <v>54</v>
      </c>
      <c r="N291" s="32" t="s">
        <v>54</v>
      </c>
      <c r="O291" s="32" t="s">
        <v>54</v>
      </c>
      <c r="P291" s="32" t="s">
        <v>54</v>
      </c>
      <c r="Q291" s="32" t="s">
        <v>54</v>
      </c>
      <c r="R291" s="36">
        <f t="shared" si="678"/>
        <v>0</v>
      </c>
      <c r="S291" s="92">
        <f t="shared" si="653"/>
        <v>0</v>
      </c>
      <c r="T291" s="42">
        <f t="shared" si="642"/>
        <v>2.66</v>
      </c>
      <c r="U291" s="24">
        <f t="shared" si="654"/>
        <v>0</v>
      </c>
      <c r="V291" s="25">
        <f t="shared" si="655"/>
        <v>10.4</v>
      </c>
      <c r="W291" s="70">
        <f t="shared" si="656"/>
        <v>36</v>
      </c>
      <c r="X291" s="44">
        <f t="shared" si="679"/>
        <v>36.4</v>
      </c>
      <c r="Y291" s="11">
        <f t="shared" si="657"/>
        <v>3240</v>
      </c>
      <c r="Z291" s="6">
        <f t="shared" si="658"/>
        <v>2.4615384615384617</v>
      </c>
      <c r="AA291" s="26">
        <f t="shared" si="659"/>
        <v>19.8</v>
      </c>
      <c r="AB291" s="11" t="e">
        <f>ROUND(AA291*#REF!,-1)</f>
        <v>#REF!</v>
      </c>
      <c r="AC291" s="7">
        <f t="shared" si="660"/>
        <v>0.90384615384615385</v>
      </c>
      <c r="AD291" s="27">
        <f t="shared" si="661"/>
        <v>14.9</v>
      </c>
      <c r="AE291" s="11" t="e">
        <f>ROUND(AD291*#REF!,-1)</f>
        <v>#REF!</v>
      </c>
      <c r="AF291" s="19">
        <f t="shared" si="662"/>
        <v>0.43269230769230765</v>
      </c>
      <c r="AG291" s="57"/>
      <c r="AH291" s="82">
        <f t="shared" si="680"/>
        <v>1</v>
      </c>
      <c r="AI291" s="83" t="s">
        <v>54</v>
      </c>
      <c r="AJ291" s="83" t="s">
        <v>54</v>
      </c>
      <c r="AK291" s="83" t="s">
        <v>54</v>
      </c>
      <c r="AL291" s="83" t="s">
        <v>54</v>
      </c>
      <c r="AM291" s="83" t="s">
        <v>54</v>
      </c>
      <c r="AN291" s="83" t="s">
        <v>54</v>
      </c>
      <c r="AO291" s="83" t="s">
        <v>54</v>
      </c>
      <c r="AP291" s="89">
        <f t="shared" si="663"/>
        <v>1</v>
      </c>
      <c r="AQ291" s="86">
        <f t="shared" si="664"/>
        <v>7.74</v>
      </c>
      <c r="AR291" s="64">
        <v>0</v>
      </c>
      <c r="AS291" s="65" t="s">
        <v>54</v>
      </c>
      <c r="AT291" s="65" t="s">
        <v>54</v>
      </c>
      <c r="AU291" s="65" t="s">
        <v>54</v>
      </c>
      <c r="AV291" s="65" t="s">
        <v>54</v>
      </c>
      <c r="AW291" s="65" t="s">
        <v>54</v>
      </c>
      <c r="AX291" s="65" t="s">
        <v>54</v>
      </c>
      <c r="AY291" s="65" t="s">
        <v>54</v>
      </c>
      <c r="AZ291" s="61">
        <f t="shared" si="665"/>
        <v>0</v>
      </c>
      <c r="BA291" s="9">
        <f t="shared" si="666"/>
        <v>0</v>
      </c>
      <c r="BB291" s="9">
        <f t="shared" si="667"/>
        <v>0</v>
      </c>
      <c r="BC291" s="68">
        <v>0</v>
      </c>
      <c r="BD291" s="69" t="s">
        <v>54</v>
      </c>
      <c r="BE291" s="69" t="s">
        <v>54</v>
      </c>
      <c r="BF291" s="69" t="s">
        <v>54</v>
      </c>
      <c r="BG291" s="69" t="s">
        <v>54</v>
      </c>
      <c r="BH291" s="69" t="s">
        <v>54</v>
      </c>
      <c r="BI291" s="69" t="s">
        <v>54</v>
      </c>
      <c r="BJ291" s="69" t="s">
        <v>54</v>
      </c>
      <c r="BK291" s="61">
        <f t="shared" si="668"/>
        <v>0</v>
      </c>
      <c r="BL291" s="9">
        <f t="shared" si="669"/>
        <v>0</v>
      </c>
      <c r="BM291" s="9">
        <f t="shared" si="670"/>
        <v>0</v>
      </c>
      <c r="BN291" s="78">
        <v>0</v>
      </c>
      <c r="BO291" s="79" t="s">
        <v>54</v>
      </c>
      <c r="BP291" s="79" t="s">
        <v>54</v>
      </c>
      <c r="BQ291" s="79" t="s">
        <v>54</v>
      </c>
      <c r="BR291" s="79" t="s">
        <v>54</v>
      </c>
      <c r="BS291" s="79" t="s">
        <v>54</v>
      </c>
      <c r="BT291" s="79" t="s">
        <v>54</v>
      </c>
      <c r="BU291" s="79" t="s">
        <v>54</v>
      </c>
      <c r="BV291" s="61">
        <f t="shared" si="671"/>
        <v>0</v>
      </c>
      <c r="BW291" s="9">
        <f t="shared" si="672"/>
        <v>0</v>
      </c>
      <c r="BX291" s="9">
        <f t="shared" si="673"/>
        <v>0</v>
      </c>
      <c r="BY291" s="8">
        <v>0</v>
      </c>
      <c r="BZ291" s="9">
        <f t="shared" si="674"/>
        <v>0</v>
      </c>
      <c r="CA291" s="9">
        <f t="shared" si="675"/>
        <v>0</v>
      </c>
      <c r="CB291" s="8">
        <v>0</v>
      </c>
      <c r="CC291" s="9">
        <f t="shared" si="676"/>
        <v>0</v>
      </c>
      <c r="CD291" s="9">
        <f t="shared" si="677"/>
        <v>0</v>
      </c>
      <c r="CE291" s="10">
        <v>1</v>
      </c>
    </row>
    <row r="292" spans="1:83" s="10" customFormat="1" ht="58.5" customHeight="1">
      <c r="A292" s="127" t="s">
        <v>21</v>
      </c>
      <c r="B292" s="33"/>
      <c r="C292" s="124" t="s">
        <v>492</v>
      </c>
      <c r="D292" s="20" t="s">
        <v>2198</v>
      </c>
      <c r="E292" s="95" t="s">
        <v>2249</v>
      </c>
      <c r="F292" s="20" t="s">
        <v>1691</v>
      </c>
      <c r="G292" s="96">
        <f t="shared" si="652"/>
        <v>7.74</v>
      </c>
      <c r="H292" s="110">
        <f>SUMIF(цены!A:A,C292,цены!B:B)</f>
        <v>11.9</v>
      </c>
      <c r="I292" s="113">
        <f>SUMIF(наличие!H:H,C292,наличие!D:D)</f>
        <v>1</v>
      </c>
      <c r="J292" s="35">
        <v>0</v>
      </c>
      <c r="K292" s="32" t="s">
        <v>54</v>
      </c>
      <c r="L292" s="32" t="s">
        <v>54</v>
      </c>
      <c r="M292" s="32" t="s">
        <v>54</v>
      </c>
      <c r="N292" s="32" t="s">
        <v>54</v>
      </c>
      <c r="O292" s="32" t="s">
        <v>54</v>
      </c>
      <c r="P292" s="32" t="s">
        <v>54</v>
      </c>
      <c r="Q292" s="32" t="s">
        <v>54</v>
      </c>
      <c r="R292" s="36">
        <f t="shared" si="678"/>
        <v>0</v>
      </c>
      <c r="S292" s="92">
        <f t="shared" si="653"/>
        <v>0</v>
      </c>
      <c r="T292" s="42">
        <f t="shared" si="642"/>
        <v>2.66</v>
      </c>
      <c r="U292" s="24">
        <f t="shared" si="654"/>
        <v>0</v>
      </c>
      <c r="V292" s="25">
        <f t="shared" si="655"/>
        <v>10.4</v>
      </c>
      <c r="W292" s="70">
        <f t="shared" si="656"/>
        <v>36</v>
      </c>
      <c r="X292" s="44">
        <f t="shared" si="679"/>
        <v>36.4</v>
      </c>
      <c r="Y292" s="11">
        <f t="shared" si="657"/>
        <v>3240</v>
      </c>
      <c r="Z292" s="6">
        <f t="shared" si="658"/>
        <v>2.4615384615384617</v>
      </c>
      <c r="AA292" s="26">
        <f t="shared" si="659"/>
        <v>19.8</v>
      </c>
      <c r="AB292" s="11" t="e">
        <f>ROUND(AA292*#REF!,-1)</f>
        <v>#REF!</v>
      </c>
      <c r="AC292" s="7">
        <f t="shared" si="660"/>
        <v>0.90384615384615385</v>
      </c>
      <c r="AD292" s="27">
        <f t="shared" si="661"/>
        <v>14.9</v>
      </c>
      <c r="AE292" s="11" t="e">
        <f>ROUND(AD292*#REF!,-1)</f>
        <v>#REF!</v>
      </c>
      <c r="AF292" s="19">
        <f t="shared" si="662"/>
        <v>0.43269230769230765</v>
      </c>
      <c r="AG292" s="57"/>
      <c r="AH292" s="82">
        <f t="shared" si="680"/>
        <v>1</v>
      </c>
      <c r="AI292" s="83" t="s">
        <v>54</v>
      </c>
      <c r="AJ292" s="83" t="s">
        <v>54</v>
      </c>
      <c r="AK292" s="83" t="s">
        <v>54</v>
      </c>
      <c r="AL292" s="83" t="s">
        <v>54</v>
      </c>
      <c r="AM292" s="83" t="s">
        <v>54</v>
      </c>
      <c r="AN292" s="83" t="s">
        <v>54</v>
      </c>
      <c r="AO292" s="83" t="s">
        <v>54</v>
      </c>
      <c r="AP292" s="89">
        <f t="shared" si="663"/>
        <v>1</v>
      </c>
      <c r="AQ292" s="86">
        <f t="shared" si="664"/>
        <v>7.74</v>
      </c>
      <c r="AR292" s="64">
        <v>0</v>
      </c>
      <c r="AS292" s="65" t="s">
        <v>54</v>
      </c>
      <c r="AT292" s="65" t="s">
        <v>54</v>
      </c>
      <c r="AU292" s="65" t="s">
        <v>54</v>
      </c>
      <c r="AV292" s="65" t="s">
        <v>54</v>
      </c>
      <c r="AW292" s="65" t="s">
        <v>54</v>
      </c>
      <c r="AX292" s="65" t="s">
        <v>54</v>
      </c>
      <c r="AY292" s="65" t="s">
        <v>54</v>
      </c>
      <c r="AZ292" s="61">
        <f t="shared" si="665"/>
        <v>0</v>
      </c>
      <c r="BA292" s="9">
        <f t="shared" si="666"/>
        <v>0</v>
      </c>
      <c r="BB292" s="9">
        <f t="shared" si="667"/>
        <v>0</v>
      </c>
      <c r="BC292" s="68">
        <v>0</v>
      </c>
      <c r="BD292" s="69" t="s">
        <v>54</v>
      </c>
      <c r="BE292" s="69" t="s">
        <v>54</v>
      </c>
      <c r="BF292" s="69" t="s">
        <v>54</v>
      </c>
      <c r="BG292" s="69" t="s">
        <v>54</v>
      </c>
      <c r="BH292" s="69" t="s">
        <v>54</v>
      </c>
      <c r="BI292" s="69" t="s">
        <v>54</v>
      </c>
      <c r="BJ292" s="69" t="s">
        <v>54</v>
      </c>
      <c r="BK292" s="61">
        <f t="shared" si="668"/>
        <v>0</v>
      </c>
      <c r="BL292" s="9">
        <f t="shared" si="669"/>
        <v>0</v>
      </c>
      <c r="BM292" s="9">
        <f t="shared" si="670"/>
        <v>0</v>
      </c>
      <c r="BN292" s="78">
        <v>0</v>
      </c>
      <c r="BO292" s="79" t="s">
        <v>54</v>
      </c>
      <c r="BP292" s="79" t="s">
        <v>54</v>
      </c>
      <c r="BQ292" s="79" t="s">
        <v>54</v>
      </c>
      <c r="BR292" s="79" t="s">
        <v>54</v>
      </c>
      <c r="BS292" s="79" t="s">
        <v>54</v>
      </c>
      <c r="BT292" s="79" t="s">
        <v>54</v>
      </c>
      <c r="BU292" s="79" t="s">
        <v>54</v>
      </c>
      <c r="BV292" s="61">
        <f t="shared" si="671"/>
        <v>0</v>
      </c>
      <c r="BW292" s="9">
        <f t="shared" si="672"/>
        <v>0</v>
      </c>
      <c r="BX292" s="9">
        <f t="shared" si="673"/>
        <v>0</v>
      </c>
      <c r="BY292" s="8">
        <v>0</v>
      </c>
      <c r="BZ292" s="9">
        <f t="shared" si="674"/>
        <v>0</v>
      </c>
      <c r="CA292" s="9">
        <f t="shared" si="675"/>
        <v>0</v>
      </c>
      <c r="CB292" s="8">
        <v>0</v>
      </c>
      <c r="CC292" s="9">
        <f t="shared" si="676"/>
        <v>0</v>
      </c>
      <c r="CD292" s="9">
        <f t="shared" si="677"/>
        <v>0</v>
      </c>
      <c r="CE292" s="10">
        <v>1</v>
      </c>
    </row>
    <row r="293" spans="1:83" s="10" customFormat="1" ht="58.5" customHeight="1">
      <c r="A293" s="127" t="s">
        <v>21</v>
      </c>
      <c r="B293" s="33"/>
      <c r="C293" s="124" t="s">
        <v>492</v>
      </c>
      <c r="D293" s="20" t="s">
        <v>2200</v>
      </c>
      <c r="E293" s="95" t="s">
        <v>2249</v>
      </c>
      <c r="F293" s="20" t="s">
        <v>1691</v>
      </c>
      <c r="G293" s="96">
        <f t="shared" si="652"/>
        <v>7.74</v>
      </c>
      <c r="H293" s="110">
        <f>SUMIF(цены!A:A,C293,цены!B:B)</f>
        <v>11.9</v>
      </c>
      <c r="I293" s="113">
        <f>SUMIF(наличие!H:H,C293,наличие!D:D)</f>
        <v>1</v>
      </c>
      <c r="J293" s="35">
        <v>0</v>
      </c>
      <c r="K293" s="32" t="s">
        <v>54</v>
      </c>
      <c r="L293" s="32" t="s">
        <v>54</v>
      </c>
      <c r="M293" s="32" t="s">
        <v>54</v>
      </c>
      <c r="N293" s="32" t="s">
        <v>54</v>
      </c>
      <c r="O293" s="32" t="s">
        <v>54</v>
      </c>
      <c r="P293" s="32" t="s">
        <v>54</v>
      </c>
      <c r="Q293" s="32" t="s">
        <v>54</v>
      </c>
      <c r="R293" s="36">
        <f t="shared" si="678"/>
        <v>0</v>
      </c>
      <c r="S293" s="92">
        <f t="shared" si="653"/>
        <v>0</v>
      </c>
      <c r="T293" s="42">
        <f t="shared" si="642"/>
        <v>2.66</v>
      </c>
      <c r="U293" s="24">
        <f t="shared" si="654"/>
        <v>0</v>
      </c>
      <c r="V293" s="25">
        <f t="shared" si="655"/>
        <v>10.4</v>
      </c>
      <c r="W293" s="70">
        <f t="shared" si="656"/>
        <v>36</v>
      </c>
      <c r="X293" s="44">
        <f t="shared" si="679"/>
        <v>36.4</v>
      </c>
      <c r="Y293" s="11">
        <f t="shared" si="657"/>
        <v>3240</v>
      </c>
      <c r="Z293" s="6">
        <f t="shared" si="658"/>
        <v>2.4615384615384617</v>
      </c>
      <c r="AA293" s="26">
        <f t="shared" si="659"/>
        <v>19.8</v>
      </c>
      <c r="AB293" s="11" t="e">
        <f>ROUND(AA293*#REF!,-1)</f>
        <v>#REF!</v>
      </c>
      <c r="AC293" s="7">
        <f t="shared" si="660"/>
        <v>0.90384615384615385</v>
      </c>
      <c r="AD293" s="27">
        <f t="shared" si="661"/>
        <v>14.9</v>
      </c>
      <c r="AE293" s="11" t="e">
        <f>ROUND(AD293*#REF!,-1)</f>
        <v>#REF!</v>
      </c>
      <c r="AF293" s="19">
        <f t="shared" si="662"/>
        <v>0.43269230769230765</v>
      </c>
      <c r="AG293" s="57"/>
      <c r="AH293" s="82">
        <f t="shared" si="680"/>
        <v>1</v>
      </c>
      <c r="AI293" s="83" t="s">
        <v>54</v>
      </c>
      <c r="AJ293" s="83" t="s">
        <v>54</v>
      </c>
      <c r="AK293" s="83" t="s">
        <v>54</v>
      </c>
      <c r="AL293" s="83" t="s">
        <v>54</v>
      </c>
      <c r="AM293" s="83" t="s">
        <v>54</v>
      </c>
      <c r="AN293" s="83" t="s">
        <v>54</v>
      </c>
      <c r="AO293" s="83" t="s">
        <v>54</v>
      </c>
      <c r="AP293" s="89">
        <f t="shared" si="663"/>
        <v>1</v>
      </c>
      <c r="AQ293" s="86">
        <f t="shared" si="664"/>
        <v>7.74</v>
      </c>
      <c r="AR293" s="64">
        <v>0</v>
      </c>
      <c r="AS293" s="65" t="s">
        <v>54</v>
      </c>
      <c r="AT293" s="65" t="s">
        <v>54</v>
      </c>
      <c r="AU293" s="65" t="s">
        <v>54</v>
      </c>
      <c r="AV293" s="65" t="s">
        <v>54</v>
      </c>
      <c r="AW293" s="65" t="s">
        <v>54</v>
      </c>
      <c r="AX293" s="65" t="s">
        <v>54</v>
      </c>
      <c r="AY293" s="65" t="s">
        <v>54</v>
      </c>
      <c r="AZ293" s="61">
        <f t="shared" si="665"/>
        <v>0</v>
      </c>
      <c r="BA293" s="9">
        <f t="shared" si="666"/>
        <v>0</v>
      </c>
      <c r="BB293" s="9">
        <f t="shared" si="667"/>
        <v>0</v>
      </c>
      <c r="BC293" s="68">
        <v>0</v>
      </c>
      <c r="BD293" s="69" t="s">
        <v>54</v>
      </c>
      <c r="BE293" s="69" t="s">
        <v>54</v>
      </c>
      <c r="BF293" s="69" t="s">
        <v>54</v>
      </c>
      <c r="BG293" s="69" t="s">
        <v>54</v>
      </c>
      <c r="BH293" s="69" t="s">
        <v>54</v>
      </c>
      <c r="BI293" s="69" t="s">
        <v>54</v>
      </c>
      <c r="BJ293" s="69" t="s">
        <v>54</v>
      </c>
      <c r="BK293" s="61">
        <f t="shared" si="668"/>
        <v>0</v>
      </c>
      <c r="BL293" s="9">
        <f t="shared" si="669"/>
        <v>0</v>
      </c>
      <c r="BM293" s="9">
        <f t="shared" si="670"/>
        <v>0</v>
      </c>
      <c r="BN293" s="78">
        <v>0</v>
      </c>
      <c r="BO293" s="79" t="s">
        <v>54</v>
      </c>
      <c r="BP293" s="79" t="s">
        <v>54</v>
      </c>
      <c r="BQ293" s="79" t="s">
        <v>54</v>
      </c>
      <c r="BR293" s="79" t="s">
        <v>54</v>
      </c>
      <c r="BS293" s="79" t="s">
        <v>54</v>
      </c>
      <c r="BT293" s="79" t="s">
        <v>54</v>
      </c>
      <c r="BU293" s="79" t="s">
        <v>54</v>
      </c>
      <c r="BV293" s="61">
        <f t="shared" si="671"/>
        <v>0</v>
      </c>
      <c r="BW293" s="9">
        <f t="shared" si="672"/>
        <v>0</v>
      </c>
      <c r="BX293" s="9">
        <f t="shared" si="673"/>
        <v>0</v>
      </c>
      <c r="BY293" s="8">
        <v>0</v>
      </c>
      <c r="BZ293" s="9">
        <f t="shared" si="674"/>
        <v>0</v>
      </c>
      <c r="CA293" s="9">
        <f t="shared" si="675"/>
        <v>0</v>
      </c>
      <c r="CB293" s="8">
        <v>0</v>
      </c>
      <c r="CC293" s="9">
        <f t="shared" si="676"/>
        <v>0</v>
      </c>
      <c r="CD293" s="9">
        <f t="shared" si="677"/>
        <v>0</v>
      </c>
      <c r="CE293" s="10">
        <v>1</v>
      </c>
    </row>
    <row r="294" spans="1:83" s="10" customFormat="1" ht="58.5" customHeight="1">
      <c r="A294" s="127" t="s">
        <v>21</v>
      </c>
      <c r="B294" s="94"/>
      <c r="C294" s="124" t="s">
        <v>1656</v>
      </c>
      <c r="D294" s="20" t="s">
        <v>2200</v>
      </c>
      <c r="E294" s="95" t="s">
        <v>1690</v>
      </c>
      <c r="F294" s="20" t="s">
        <v>1691</v>
      </c>
      <c r="G294" s="96">
        <f t="shared" si="652"/>
        <v>9.0399999999999991</v>
      </c>
      <c r="H294" s="97">
        <f>SUMIF(цены!A:A,C294,цены!B:B)</f>
        <v>13.9</v>
      </c>
      <c r="I294" s="113">
        <f>SUMIF(наличие!H:H,C294,наличие!D:D)</f>
        <v>0</v>
      </c>
      <c r="J294" s="35">
        <v>0</v>
      </c>
      <c r="K294" s="32" t="s">
        <v>54</v>
      </c>
      <c r="L294" s="32" t="s">
        <v>54</v>
      </c>
      <c r="M294" s="32" t="s">
        <v>54</v>
      </c>
      <c r="N294" s="32" t="s">
        <v>54</v>
      </c>
      <c r="O294" s="32" t="s">
        <v>54</v>
      </c>
      <c r="P294" s="32" t="s">
        <v>54</v>
      </c>
      <c r="Q294" s="32" t="s">
        <v>54</v>
      </c>
      <c r="R294" s="36">
        <f t="shared" si="678"/>
        <v>0</v>
      </c>
      <c r="S294" s="92">
        <f t="shared" si="653"/>
        <v>0</v>
      </c>
      <c r="T294" s="42">
        <f t="shared" si="642"/>
        <v>2.855</v>
      </c>
      <c r="U294" s="24">
        <f t="shared" si="654"/>
        <v>0</v>
      </c>
      <c r="V294" s="25">
        <f t="shared" si="655"/>
        <v>11.895</v>
      </c>
      <c r="W294" s="70">
        <f t="shared" si="656"/>
        <v>42</v>
      </c>
      <c r="X294" s="44">
        <f t="shared" si="679"/>
        <v>41.6</v>
      </c>
      <c r="Y294" s="11">
        <f t="shared" si="657"/>
        <v>3780</v>
      </c>
      <c r="Z294" s="6">
        <f t="shared" si="658"/>
        <v>2.5308953341740228</v>
      </c>
      <c r="AA294" s="26">
        <f t="shared" si="659"/>
        <v>23.1</v>
      </c>
      <c r="AB294" s="11" t="e">
        <f>ROUND(AA294*#REF!,-1)</f>
        <v>#REF!</v>
      </c>
      <c r="AC294" s="7">
        <f t="shared" si="660"/>
        <v>0.94199243379571262</v>
      </c>
      <c r="AD294" s="27">
        <f t="shared" si="661"/>
        <v>17.3</v>
      </c>
      <c r="AE294" s="11" t="e">
        <f>ROUND(AD294*#REF!,-1)</f>
        <v>#REF!</v>
      </c>
      <c r="AF294" s="19">
        <f t="shared" si="662"/>
        <v>0.45439260193358566</v>
      </c>
      <c r="AG294" s="57"/>
      <c r="AH294" s="82">
        <f t="shared" si="680"/>
        <v>0</v>
      </c>
      <c r="AI294" s="83" t="s">
        <v>54</v>
      </c>
      <c r="AJ294" s="83" t="s">
        <v>54</v>
      </c>
      <c r="AK294" s="83" t="s">
        <v>54</v>
      </c>
      <c r="AL294" s="83" t="s">
        <v>54</v>
      </c>
      <c r="AM294" s="83" t="s">
        <v>54</v>
      </c>
      <c r="AN294" s="83" t="s">
        <v>54</v>
      </c>
      <c r="AO294" s="83" t="s">
        <v>54</v>
      </c>
      <c r="AP294" s="89">
        <f t="shared" si="663"/>
        <v>0</v>
      </c>
      <c r="AQ294" s="86">
        <f t="shared" si="664"/>
        <v>0</v>
      </c>
      <c r="AR294" s="64">
        <v>0</v>
      </c>
      <c r="AS294" s="65" t="s">
        <v>54</v>
      </c>
      <c r="AT294" s="65" t="s">
        <v>54</v>
      </c>
      <c r="AU294" s="65" t="s">
        <v>54</v>
      </c>
      <c r="AV294" s="65" t="s">
        <v>54</v>
      </c>
      <c r="AW294" s="65" t="s">
        <v>54</v>
      </c>
      <c r="AX294" s="65" t="s">
        <v>54</v>
      </c>
      <c r="AY294" s="65" t="s">
        <v>54</v>
      </c>
      <c r="AZ294" s="61">
        <f t="shared" si="665"/>
        <v>0</v>
      </c>
      <c r="BA294" s="9">
        <f t="shared" si="666"/>
        <v>0</v>
      </c>
      <c r="BB294" s="9">
        <f t="shared" si="667"/>
        <v>0</v>
      </c>
      <c r="BC294" s="68">
        <v>0</v>
      </c>
      <c r="BD294" s="69" t="s">
        <v>54</v>
      </c>
      <c r="BE294" s="69" t="s">
        <v>54</v>
      </c>
      <c r="BF294" s="69" t="s">
        <v>54</v>
      </c>
      <c r="BG294" s="69" t="s">
        <v>54</v>
      </c>
      <c r="BH294" s="69" t="s">
        <v>54</v>
      </c>
      <c r="BI294" s="69" t="s">
        <v>54</v>
      </c>
      <c r="BJ294" s="69" t="s">
        <v>54</v>
      </c>
      <c r="BK294" s="61">
        <f t="shared" si="668"/>
        <v>0</v>
      </c>
      <c r="BL294" s="9">
        <f t="shared" si="669"/>
        <v>0</v>
      </c>
      <c r="BM294" s="9">
        <f t="shared" si="670"/>
        <v>0</v>
      </c>
      <c r="BN294" s="78">
        <v>0</v>
      </c>
      <c r="BO294" s="79" t="s">
        <v>54</v>
      </c>
      <c r="BP294" s="79" t="s">
        <v>54</v>
      </c>
      <c r="BQ294" s="79" t="s">
        <v>54</v>
      </c>
      <c r="BR294" s="79" t="s">
        <v>54</v>
      </c>
      <c r="BS294" s="79" t="s">
        <v>54</v>
      </c>
      <c r="BT294" s="79" t="s">
        <v>54</v>
      </c>
      <c r="BU294" s="79" t="s">
        <v>54</v>
      </c>
      <c r="BV294" s="61">
        <f t="shared" si="671"/>
        <v>0</v>
      </c>
      <c r="BW294" s="9">
        <f t="shared" si="672"/>
        <v>0</v>
      </c>
      <c r="BX294" s="9">
        <f t="shared" si="673"/>
        <v>0</v>
      </c>
      <c r="BY294" s="8">
        <v>0</v>
      </c>
      <c r="BZ294" s="9">
        <f t="shared" si="674"/>
        <v>0</v>
      </c>
      <c r="CA294" s="9">
        <f t="shared" si="675"/>
        <v>0</v>
      </c>
      <c r="CB294" s="8">
        <v>0</v>
      </c>
      <c r="CC294" s="9">
        <f t="shared" si="676"/>
        <v>0</v>
      </c>
      <c r="CD294" s="9">
        <f t="shared" si="677"/>
        <v>0</v>
      </c>
      <c r="CE294" s="10">
        <v>1</v>
      </c>
    </row>
    <row r="295" spans="1:83" s="10" customFormat="1" ht="58.5" customHeight="1">
      <c r="A295" s="127" t="s">
        <v>21</v>
      </c>
      <c r="B295" s="33"/>
      <c r="C295" s="124" t="s">
        <v>1656</v>
      </c>
      <c r="D295" s="20" t="s">
        <v>2250</v>
      </c>
      <c r="E295" s="95" t="s">
        <v>1690</v>
      </c>
      <c r="F295" s="20" t="s">
        <v>1691</v>
      </c>
      <c r="G295" s="96">
        <f t="shared" si="652"/>
        <v>9.0399999999999991</v>
      </c>
      <c r="H295" s="110">
        <f>SUMIF(цены!A:A,C295,цены!B:B)</f>
        <v>13.9</v>
      </c>
      <c r="I295" s="113">
        <f>SUMIF(наличие!H:H,C295,наличие!D:D)</f>
        <v>0</v>
      </c>
      <c r="J295" s="35">
        <v>0</v>
      </c>
      <c r="K295" s="32" t="s">
        <v>54</v>
      </c>
      <c r="L295" s="32" t="s">
        <v>54</v>
      </c>
      <c r="M295" s="32" t="s">
        <v>54</v>
      </c>
      <c r="N295" s="32" t="s">
        <v>54</v>
      </c>
      <c r="O295" s="32" t="s">
        <v>54</v>
      </c>
      <c r="P295" s="32" t="s">
        <v>54</v>
      </c>
      <c r="Q295" s="32" t="s">
        <v>54</v>
      </c>
      <c r="R295" s="36">
        <f t="shared" si="678"/>
        <v>0</v>
      </c>
      <c r="S295" s="92">
        <f t="shared" si="653"/>
        <v>0</v>
      </c>
      <c r="T295" s="42">
        <f t="shared" si="642"/>
        <v>2.855</v>
      </c>
      <c r="U295" s="24">
        <f t="shared" si="654"/>
        <v>0</v>
      </c>
      <c r="V295" s="25">
        <f t="shared" si="655"/>
        <v>11.895</v>
      </c>
      <c r="W295" s="70">
        <f t="shared" si="656"/>
        <v>42</v>
      </c>
      <c r="X295" s="44">
        <f t="shared" si="679"/>
        <v>41.6</v>
      </c>
      <c r="Y295" s="11">
        <f t="shared" si="657"/>
        <v>3780</v>
      </c>
      <c r="Z295" s="6">
        <f t="shared" si="658"/>
        <v>2.5308953341740228</v>
      </c>
      <c r="AA295" s="26">
        <f t="shared" si="659"/>
        <v>23.1</v>
      </c>
      <c r="AB295" s="11" t="e">
        <f>ROUND(AA295*#REF!,-1)</f>
        <v>#REF!</v>
      </c>
      <c r="AC295" s="7">
        <f t="shared" si="660"/>
        <v>0.94199243379571262</v>
      </c>
      <c r="AD295" s="27">
        <f t="shared" si="661"/>
        <v>17.3</v>
      </c>
      <c r="AE295" s="11" t="e">
        <f>ROUND(AD295*#REF!,-1)</f>
        <v>#REF!</v>
      </c>
      <c r="AF295" s="19">
        <f t="shared" si="662"/>
        <v>0.45439260193358566</v>
      </c>
      <c r="AG295" s="57"/>
      <c r="AH295" s="82">
        <f t="shared" si="680"/>
        <v>0</v>
      </c>
      <c r="AI295" s="83" t="s">
        <v>54</v>
      </c>
      <c r="AJ295" s="83" t="s">
        <v>54</v>
      </c>
      <c r="AK295" s="83" t="s">
        <v>54</v>
      </c>
      <c r="AL295" s="83" t="s">
        <v>54</v>
      </c>
      <c r="AM295" s="83" t="s">
        <v>54</v>
      </c>
      <c r="AN295" s="83" t="s">
        <v>54</v>
      </c>
      <c r="AO295" s="83" t="s">
        <v>54</v>
      </c>
      <c r="AP295" s="89">
        <f t="shared" si="663"/>
        <v>0</v>
      </c>
      <c r="AQ295" s="86">
        <f t="shared" si="664"/>
        <v>0</v>
      </c>
      <c r="AR295" s="64">
        <v>0</v>
      </c>
      <c r="AS295" s="65" t="s">
        <v>54</v>
      </c>
      <c r="AT295" s="65" t="s">
        <v>54</v>
      </c>
      <c r="AU295" s="65" t="s">
        <v>54</v>
      </c>
      <c r="AV295" s="65" t="s">
        <v>54</v>
      </c>
      <c r="AW295" s="65" t="s">
        <v>54</v>
      </c>
      <c r="AX295" s="65" t="s">
        <v>54</v>
      </c>
      <c r="AY295" s="65" t="s">
        <v>54</v>
      </c>
      <c r="AZ295" s="61">
        <f t="shared" si="665"/>
        <v>0</v>
      </c>
      <c r="BA295" s="9">
        <f t="shared" si="666"/>
        <v>0</v>
      </c>
      <c r="BB295" s="9">
        <f t="shared" si="667"/>
        <v>0</v>
      </c>
      <c r="BC295" s="68">
        <v>0</v>
      </c>
      <c r="BD295" s="69" t="s">
        <v>54</v>
      </c>
      <c r="BE295" s="69" t="s">
        <v>54</v>
      </c>
      <c r="BF295" s="69" t="s">
        <v>54</v>
      </c>
      <c r="BG295" s="69" t="s">
        <v>54</v>
      </c>
      <c r="BH295" s="69" t="s">
        <v>54</v>
      </c>
      <c r="BI295" s="69" t="s">
        <v>54</v>
      </c>
      <c r="BJ295" s="69" t="s">
        <v>54</v>
      </c>
      <c r="BK295" s="61">
        <f t="shared" si="668"/>
        <v>0</v>
      </c>
      <c r="BL295" s="9">
        <f t="shared" si="669"/>
        <v>0</v>
      </c>
      <c r="BM295" s="9">
        <f t="shared" si="670"/>
        <v>0</v>
      </c>
      <c r="BN295" s="78">
        <v>0</v>
      </c>
      <c r="BO295" s="79" t="s">
        <v>54</v>
      </c>
      <c r="BP295" s="79" t="s">
        <v>54</v>
      </c>
      <c r="BQ295" s="79" t="s">
        <v>54</v>
      </c>
      <c r="BR295" s="79" t="s">
        <v>54</v>
      </c>
      <c r="BS295" s="79" t="s">
        <v>54</v>
      </c>
      <c r="BT295" s="79" t="s">
        <v>54</v>
      </c>
      <c r="BU295" s="79" t="s">
        <v>54</v>
      </c>
      <c r="BV295" s="61">
        <f t="shared" si="671"/>
        <v>0</v>
      </c>
      <c r="BW295" s="9">
        <f t="shared" si="672"/>
        <v>0</v>
      </c>
      <c r="BX295" s="9">
        <f t="shared" si="673"/>
        <v>0</v>
      </c>
      <c r="BY295" s="8">
        <v>0</v>
      </c>
      <c r="BZ295" s="9">
        <f t="shared" si="674"/>
        <v>0</v>
      </c>
      <c r="CA295" s="9">
        <f t="shared" si="675"/>
        <v>0</v>
      </c>
      <c r="CB295" s="8">
        <v>0</v>
      </c>
      <c r="CC295" s="9">
        <f t="shared" si="676"/>
        <v>0</v>
      </c>
      <c r="CD295" s="9">
        <f t="shared" si="677"/>
        <v>0</v>
      </c>
      <c r="CE295" s="10">
        <v>1</v>
      </c>
    </row>
    <row r="296" spans="1:83" s="10" customFormat="1" ht="58.5" customHeight="1">
      <c r="A296" s="127" t="s">
        <v>21</v>
      </c>
      <c r="B296" s="33"/>
      <c r="C296" s="124" t="s">
        <v>1656</v>
      </c>
      <c r="D296" s="20" t="s">
        <v>2184</v>
      </c>
      <c r="E296" s="95" t="s">
        <v>1690</v>
      </c>
      <c r="F296" s="20" t="s">
        <v>1691</v>
      </c>
      <c r="G296" s="96">
        <f t="shared" si="652"/>
        <v>9.0399999999999991</v>
      </c>
      <c r="H296" s="110">
        <f>SUMIF(цены!A:A,C296,цены!B:B)</f>
        <v>13.9</v>
      </c>
      <c r="I296" s="113">
        <f>SUMIF(наличие!H:H,C296,наличие!D:D)</f>
        <v>0</v>
      </c>
      <c r="J296" s="35">
        <v>0</v>
      </c>
      <c r="K296" s="32" t="s">
        <v>54</v>
      </c>
      <c r="L296" s="32" t="s">
        <v>54</v>
      </c>
      <c r="M296" s="32" t="s">
        <v>54</v>
      </c>
      <c r="N296" s="32" t="s">
        <v>54</v>
      </c>
      <c r="O296" s="32" t="s">
        <v>54</v>
      </c>
      <c r="P296" s="32" t="s">
        <v>54</v>
      </c>
      <c r="Q296" s="32" t="s">
        <v>54</v>
      </c>
      <c r="R296" s="36">
        <f t="shared" si="678"/>
        <v>0</v>
      </c>
      <c r="S296" s="92">
        <f t="shared" si="653"/>
        <v>0</v>
      </c>
      <c r="T296" s="42">
        <f t="shared" si="642"/>
        <v>2.855</v>
      </c>
      <c r="U296" s="24">
        <f t="shared" si="654"/>
        <v>0</v>
      </c>
      <c r="V296" s="25">
        <f t="shared" si="655"/>
        <v>11.895</v>
      </c>
      <c r="W296" s="70">
        <f t="shared" si="656"/>
        <v>42</v>
      </c>
      <c r="X296" s="44">
        <f t="shared" si="679"/>
        <v>41.6</v>
      </c>
      <c r="Y296" s="11">
        <f t="shared" si="657"/>
        <v>3780</v>
      </c>
      <c r="Z296" s="6">
        <f t="shared" si="658"/>
        <v>2.5308953341740228</v>
      </c>
      <c r="AA296" s="26">
        <f t="shared" si="659"/>
        <v>23.1</v>
      </c>
      <c r="AB296" s="11" t="e">
        <f>ROUND(AA296*#REF!,-1)</f>
        <v>#REF!</v>
      </c>
      <c r="AC296" s="7">
        <f t="shared" si="660"/>
        <v>0.94199243379571262</v>
      </c>
      <c r="AD296" s="27">
        <f t="shared" si="661"/>
        <v>17.3</v>
      </c>
      <c r="AE296" s="11" t="e">
        <f>ROUND(AD296*#REF!,-1)</f>
        <v>#REF!</v>
      </c>
      <c r="AF296" s="19">
        <f t="shared" si="662"/>
        <v>0.45439260193358566</v>
      </c>
      <c r="AG296" s="57"/>
      <c r="AH296" s="82">
        <f t="shared" si="680"/>
        <v>0</v>
      </c>
      <c r="AI296" s="83" t="s">
        <v>54</v>
      </c>
      <c r="AJ296" s="83" t="s">
        <v>54</v>
      </c>
      <c r="AK296" s="83" t="s">
        <v>54</v>
      </c>
      <c r="AL296" s="83" t="s">
        <v>54</v>
      </c>
      <c r="AM296" s="83" t="s">
        <v>54</v>
      </c>
      <c r="AN296" s="83" t="s">
        <v>54</v>
      </c>
      <c r="AO296" s="83" t="s">
        <v>54</v>
      </c>
      <c r="AP296" s="89">
        <f t="shared" si="663"/>
        <v>0</v>
      </c>
      <c r="AQ296" s="86">
        <f t="shared" si="664"/>
        <v>0</v>
      </c>
      <c r="AR296" s="64">
        <v>0</v>
      </c>
      <c r="AS296" s="65" t="s">
        <v>54</v>
      </c>
      <c r="AT296" s="65" t="s">
        <v>54</v>
      </c>
      <c r="AU296" s="65" t="s">
        <v>54</v>
      </c>
      <c r="AV296" s="65" t="s">
        <v>54</v>
      </c>
      <c r="AW296" s="65" t="s">
        <v>54</v>
      </c>
      <c r="AX296" s="65" t="s">
        <v>54</v>
      </c>
      <c r="AY296" s="65" t="s">
        <v>54</v>
      </c>
      <c r="AZ296" s="61">
        <f t="shared" si="665"/>
        <v>0</v>
      </c>
      <c r="BA296" s="9">
        <f t="shared" si="666"/>
        <v>0</v>
      </c>
      <c r="BB296" s="9">
        <f t="shared" si="667"/>
        <v>0</v>
      </c>
      <c r="BC296" s="68">
        <v>0</v>
      </c>
      <c r="BD296" s="69" t="s">
        <v>54</v>
      </c>
      <c r="BE296" s="69" t="s">
        <v>54</v>
      </c>
      <c r="BF296" s="69" t="s">
        <v>54</v>
      </c>
      <c r="BG296" s="69" t="s">
        <v>54</v>
      </c>
      <c r="BH296" s="69" t="s">
        <v>54</v>
      </c>
      <c r="BI296" s="69" t="s">
        <v>54</v>
      </c>
      <c r="BJ296" s="69" t="s">
        <v>54</v>
      </c>
      <c r="BK296" s="61">
        <f t="shared" si="668"/>
        <v>0</v>
      </c>
      <c r="BL296" s="9">
        <f t="shared" si="669"/>
        <v>0</v>
      </c>
      <c r="BM296" s="9">
        <f t="shared" si="670"/>
        <v>0</v>
      </c>
      <c r="BN296" s="78">
        <v>0</v>
      </c>
      <c r="BO296" s="79" t="s">
        <v>54</v>
      </c>
      <c r="BP296" s="79" t="s">
        <v>54</v>
      </c>
      <c r="BQ296" s="79" t="s">
        <v>54</v>
      </c>
      <c r="BR296" s="79" t="s">
        <v>54</v>
      </c>
      <c r="BS296" s="79" t="s">
        <v>54</v>
      </c>
      <c r="BT296" s="79" t="s">
        <v>54</v>
      </c>
      <c r="BU296" s="79" t="s">
        <v>54</v>
      </c>
      <c r="BV296" s="61">
        <f t="shared" si="671"/>
        <v>0</v>
      </c>
      <c r="BW296" s="9">
        <f t="shared" si="672"/>
        <v>0</v>
      </c>
      <c r="BX296" s="9">
        <f t="shared" si="673"/>
        <v>0</v>
      </c>
      <c r="BY296" s="8">
        <v>0</v>
      </c>
      <c r="BZ296" s="9">
        <f t="shared" si="674"/>
        <v>0</v>
      </c>
      <c r="CA296" s="9">
        <f t="shared" si="675"/>
        <v>0</v>
      </c>
      <c r="CB296" s="8">
        <v>0</v>
      </c>
      <c r="CC296" s="9">
        <f t="shared" si="676"/>
        <v>0</v>
      </c>
      <c r="CD296" s="9">
        <f t="shared" si="677"/>
        <v>0</v>
      </c>
      <c r="CE296" s="10">
        <v>1</v>
      </c>
    </row>
    <row r="297" spans="1:83" s="10" customFormat="1" ht="58.5" customHeight="1">
      <c r="A297" s="127" t="s">
        <v>21</v>
      </c>
      <c r="B297" s="33"/>
      <c r="C297" s="124" t="s">
        <v>1656</v>
      </c>
      <c r="D297" s="20" t="s">
        <v>2198</v>
      </c>
      <c r="E297" s="95" t="s">
        <v>1690</v>
      </c>
      <c r="F297" s="20" t="s">
        <v>1691</v>
      </c>
      <c r="G297" s="96">
        <f t="shared" si="652"/>
        <v>9.0399999999999991</v>
      </c>
      <c r="H297" s="110">
        <f>SUMIF(цены!A:A,C297,цены!B:B)</f>
        <v>13.9</v>
      </c>
      <c r="I297" s="113">
        <f>SUMIF(наличие!H:H,C297,наличие!D:D)</f>
        <v>0</v>
      </c>
      <c r="J297" s="35">
        <v>0</v>
      </c>
      <c r="K297" s="32" t="s">
        <v>54</v>
      </c>
      <c r="L297" s="32" t="s">
        <v>54</v>
      </c>
      <c r="M297" s="32" t="s">
        <v>54</v>
      </c>
      <c r="N297" s="32" t="s">
        <v>54</v>
      </c>
      <c r="O297" s="32" t="s">
        <v>54</v>
      </c>
      <c r="P297" s="32" t="s">
        <v>54</v>
      </c>
      <c r="Q297" s="32" t="s">
        <v>54</v>
      </c>
      <c r="R297" s="36">
        <f t="shared" si="678"/>
        <v>0</v>
      </c>
      <c r="S297" s="92">
        <f t="shared" si="653"/>
        <v>0</v>
      </c>
      <c r="T297" s="42">
        <f t="shared" si="642"/>
        <v>2.855</v>
      </c>
      <c r="U297" s="24">
        <f t="shared" si="654"/>
        <v>0</v>
      </c>
      <c r="V297" s="25">
        <f t="shared" si="655"/>
        <v>11.895</v>
      </c>
      <c r="W297" s="70">
        <f t="shared" si="656"/>
        <v>42</v>
      </c>
      <c r="X297" s="44">
        <f t="shared" si="679"/>
        <v>41.6</v>
      </c>
      <c r="Y297" s="11">
        <f t="shared" si="657"/>
        <v>3780</v>
      </c>
      <c r="Z297" s="6">
        <f t="shared" si="658"/>
        <v>2.5308953341740228</v>
      </c>
      <c r="AA297" s="26">
        <f t="shared" si="659"/>
        <v>23.1</v>
      </c>
      <c r="AB297" s="11" t="e">
        <f>ROUND(AA297*#REF!,-1)</f>
        <v>#REF!</v>
      </c>
      <c r="AC297" s="7">
        <f t="shared" si="660"/>
        <v>0.94199243379571262</v>
      </c>
      <c r="AD297" s="27">
        <f t="shared" si="661"/>
        <v>17.3</v>
      </c>
      <c r="AE297" s="11" t="e">
        <f>ROUND(AD297*#REF!,-1)</f>
        <v>#REF!</v>
      </c>
      <c r="AF297" s="19">
        <f t="shared" si="662"/>
        <v>0.45439260193358566</v>
      </c>
      <c r="AG297" s="57"/>
      <c r="AH297" s="82">
        <f t="shared" si="680"/>
        <v>0</v>
      </c>
      <c r="AI297" s="83" t="s">
        <v>54</v>
      </c>
      <c r="AJ297" s="83" t="s">
        <v>54</v>
      </c>
      <c r="AK297" s="83" t="s">
        <v>54</v>
      </c>
      <c r="AL297" s="83" t="s">
        <v>54</v>
      </c>
      <c r="AM297" s="83" t="s">
        <v>54</v>
      </c>
      <c r="AN297" s="83" t="s">
        <v>54</v>
      </c>
      <c r="AO297" s="83" t="s">
        <v>54</v>
      </c>
      <c r="AP297" s="89">
        <f t="shared" si="663"/>
        <v>0</v>
      </c>
      <c r="AQ297" s="86">
        <f t="shared" si="664"/>
        <v>0</v>
      </c>
      <c r="AR297" s="64">
        <v>0</v>
      </c>
      <c r="AS297" s="65" t="s">
        <v>54</v>
      </c>
      <c r="AT297" s="65" t="s">
        <v>54</v>
      </c>
      <c r="AU297" s="65" t="s">
        <v>54</v>
      </c>
      <c r="AV297" s="65" t="s">
        <v>54</v>
      </c>
      <c r="AW297" s="65" t="s">
        <v>54</v>
      </c>
      <c r="AX297" s="65" t="s">
        <v>54</v>
      </c>
      <c r="AY297" s="65" t="s">
        <v>54</v>
      </c>
      <c r="AZ297" s="61">
        <f t="shared" si="665"/>
        <v>0</v>
      </c>
      <c r="BA297" s="9">
        <f t="shared" si="666"/>
        <v>0</v>
      </c>
      <c r="BB297" s="9">
        <f t="shared" si="667"/>
        <v>0</v>
      </c>
      <c r="BC297" s="68">
        <v>0</v>
      </c>
      <c r="BD297" s="69" t="s">
        <v>54</v>
      </c>
      <c r="BE297" s="69" t="s">
        <v>54</v>
      </c>
      <c r="BF297" s="69" t="s">
        <v>54</v>
      </c>
      <c r="BG297" s="69" t="s">
        <v>54</v>
      </c>
      <c r="BH297" s="69" t="s">
        <v>54</v>
      </c>
      <c r="BI297" s="69" t="s">
        <v>54</v>
      </c>
      <c r="BJ297" s="69" t="s">
        <v>54</v>
      </c>
      <c r="BK297" s="61">
        <f t="shared" si="668"/>
        <v>0</v>
      </c>
      <c r="BL297" s="9">
        <f t="shared" si="669"/>
        <v>0</v>
      </c>
      <c r="BM297" s="9">
        <f t="shared" si="670"/>
        <v>0</v>
      </c>
      <c r="BN297" s="78">
        <v>0</v>
      </c>
      <c r="BO297" s="79" t="s">
        <v>54</v>
      </c>
      <c r="BP297" s="79" t="s">
        <v>54</v>
      </c>
      <c r="BQ297" s="79" t="s">
        <v>54</v>
      </c>
      <c r="BR297" s="79" t="s">
        <v>54</v>
      </c>
      <c r="BS297" s="79" t="s">
        <v>54</v>
      </c>
      <c r="BT297" s="79" t="s">
        <v>54</v>
      </c>
      <c r="BU297" s="79" t="s">
        <v>54</v>
      </c>
      <c r="BV297" s="61">
        <f t="shared" si="671"/>
        <v>0</v>
      </c>
      <c r="BW297" s="9">
        <f t="shared" si="672"/>
        <v>0</v>
      </c>
      <c r="BX297" s="9">
        <f t="shared" si="673"/>
        <v>0</v>
      </c>
      <c r="BY297" s="8">
        <v>0</v>
      </c>
      <c r="BZ297" s="9">
        <f t="shared" si="674"/>
        <v>0</v>
      </c>
      <c r="CA297" s="9">
        <f t="shared" si="675"/>
        <v>0</v>
      </c>
      <c r="CB297" s="8">
        <v>0</v>
      </c>
      <c r="CC297" s="9">
        <f t="shared" si="676"/>
        <v>0</v>
      </c>
      <c r="CD297" s="9">
        <f t="shared" si="677"/>
        <v>0</v>
      </c>
      <c r="CE297" s="10">
        <v>1</v>
      </c>
    </row>
    <row r="298" spans="1:83" s="10" customFormat="1" ht="58.5" customHeight="1">
      <c r="A298" s="127" t="s">
        <v>21</v>
      </c>
      <c r="B298" s="94"/>
      <c r="C298" s="124" t="s">
        <v>155</v>
      </c>
      <c r="D298" s="20" t="s">
        <v>2190</v>
      </c>
      <c r="E298" s="95" t="s">
        <v>1690</v>
      </c>
      <c r="F298" s="20" t="s">
        <v>1691</v>
      </c>
      <c r="G298" s="96">
        <f t="shared" si="652"/>
        <v>7.74</v>
      </c>
      <c r="H298" s="97">
        <f>SUMIF(цены!A:A,C298,цены!B:B)</f>
        <v>11.9</v>
      </c>
      <c r="I298" s="113">
        <f>SUMIF(наличие!H:H,C298,наличие!D:D)</f>
        <v>10</v>
      </c>
      <c r="J298" s="35">
        <v>0</v>
      </c>
      <c r="K298" s="32" t="s">
        <v>54</v>
      </c>
      <c r="L298" s="32" t="s">
        <v>54</v>
      </c>
      <c r="M298" s="32" t="s">
        <v>54</v>
      </c>
      <c r="N298" s="32" t="s">
        <v>54</v>
      </c>
      <c r="O298" s="32" t="s">
        <v>54</v>
      </c>
      <c r="P298" s="32" t="s">
        <v>54</v>
      </c>
      <c r="Q298" s="32" t="s">
        <v>54</v>
      </c>
      <c r="R298" s="36">
        <f t="shared" si="678"/>
        <v>0</v>
      </c>
      <c r="S298" s="92">
        <f t="shared" si="653"/>
        <v>0</v>
      </c>
      <c r="T298" s="42">
        <f t="shared" si="642"/>
        <v>2.66</v>
      </c>
      <c r="U298" s="24">
        <f t="shared" si="654"/>
        <v>0</v>
      </c>
      <c r="V298" s="25">
        <f t="shared" si="655"/>
        <v>10.4</v>
      </c>
      <c r="W298" s="70">
        <f t="shared" si="656"/>
        <v>36</v>
      </c>
      <c r="X298" s="44">
        <f t="shared" si="679"/>
        <v>36.4</v>
      </c>
      <c r="Y298" s="11">
        <f t="shared" si="657"/>
        <v>3240</v>
      </c>
      <c r="Z298" s="6">
        <f t="shared" si="658"/>
        <v>2.4615384615384617</v>
      </c>
      <c r="AA298" s="26">
        <f t="shared" si="659"/>
        <v>19.8</v>
      </c>
      <c r="AB298" s="11" t="e">
        <f>ROUND(AA298*#REF!,-1)</f>
        <v>#REF!</v>
      </c>
      <c r="AC298" s="7">
        <f t="shared" si="660"/>
        <v>0.90384615384615385</v>
      </c>
      <c r="AD298" s="27">
        <f t="shared" si="661"/>
        <v>14.9</v>
      </c>
      <c r="AE298" s="11" t="e">
        <f>ROUND(AD298*#REF!,-1)</f>
        <v>#REF!</v>
      </c>
      <c r="AF298" s="19">
        <f t="shared" si="662"/>
        <v>0.43269230769230765</v>
      </c>
      <c r="AG298" s="57"/>
      <c r="AH298" s="82">
        <f t="shared" si="680"/>
        <v>10</v>
      </c>
      <c r="AI298" s="83" t="s">
        <v>54</v>
      </c>
      <c r="AJ298" s="83" t="s">
        <v>54</v>
      </c>
      <c r="AK298" s="83" t="s">
        <v>54</v>
      </c>
      <c r="AL298" s="83" t="s">
        <v>54</v>
      </c>
      <c r="AM298" s="83" t="s">
        <v>54</v>
      </c>
      <c r="AN298" s="83" t="s">
        <v>54</v>
      </c>
      <c r="AO298" s="83" t="s">
        <v>54</v>
      </c>
      <c r="AP298" s="89">
        <f t="shared" si="663"/>
        <v>10</v>
      </c>
      <c r="AQ298" s="86">
        <f t="shared" si="664"/>
        <v>77.400000000000006</v>
      </c>
      <c r="AR298" s="64">
        <v>0</v>
      </c>
      <c r="AS298" s="65" t="s">
        <v>54</v>
      </c>
      <c r="AT298" s="65" t="s">
        <v>54</v>
      </c>
      <c r="AU298" s="65" t="s">
        <v>54</v>
      </c>
      <c r="AV298" s="65" t="s">
        <v>54</v>
      </c>
      <c r="AW298" s="65" t="s">
        <v>54</v>
      </c>
      <c r="AX298" s="65" t="s">
        <v>54</v>
      </c>
      <c r="AY298" s="65" t="s">
        <v>54</v>
      </c>
      <c r="AZ298" s="61">
        <f t="shared" si="665"/>
        <v>0</v>
      </c>
      <c r="BA298" s="9">
        <f t="shared" si="666"/>
        <v>0</v>
      </c>
      <c r="BB298" s="9">
        <f t="shared" si="667"/>
        <v>0</v>
      </c>
      <c r="BC298" s="68">
        <v>0</v>
      </c>
      <c r="BD298" s="69" t="s">
        <v>54</v>
      </c>
      <c r="BE298" s="69" t="s">
        <v>54</v>
      </c>
      <c r="BF298" s="69" t="s">
        <v>54</v>
      </c>
      <c r="BG298" s="69" t="s">
        <v>54</v>
      </c>
      <c r="BH298" s="69" t="s">
        <v>54</v>
      </c>
      <c r="BI298" s="69" t="s">
        <v>54</v>
      </c>
      <c r="BJ298" s="69" t="s">
        <v>54</v>
      </c>
      <c r="BK298" s="61">
        <f t="shared" si="668"/>
        <v>0</v>
      </c>
      <c r="BL298" s="9">
        <f t="shared" si="669"/>
        <v>0</v>
      </c>
      <c r="BM298" s="9">
        <f t="shared" si="670"/>
        <v>0</v>
      </c>
      <c r="BN298" s="78">
        <v>0</v>
      </c>
      <c r="BO298" s="79" t="s">
        <v>54</v>
      </c>
      <c r="BP298" s="79" t="s">
        <v>54</v>
      </c>
      <c r="BQ298" s="79" t="s">
        <v>54</v>
      </c>
      <c r="BR298" s="79" t="s">
        <v>54</v>
      </c>
      <c r="BS298" s="79" t="s">
        <v>54</v>
      </c>
      <c r="BT298" s="79" t="s">
        <v>54</v>
      </c>
      <c r="BU298" s="79" t="s">
        <v>54</v>
      </c>
      <c r="BV298" s="61">
        <f t="shared" si="671"/>
        <v>0</v>
      </c>
      <c r="BW298" s="9">
        <f t="shared" si="672"/>
        <v>0</v>
      </c>
      <c r="BX298" s="9">
        <f t="shared" si="673"/>
        <v>0</v>
      </c>
      <c r="BY298" s="8">
        <v>0</v>
      </c>
      <c r="BZ298" s="9">
        <f t="shared" si="674"/>
        <v>0</v>
      </c>
      <c r="CA298" s="9">
        <f t="shared" si="675"/>
        <v>0</v>
      </c>
      <c r="CB298" s="8">
        <v>0</v>
      </c>
      <c r="CC298" s="9">
        <f t="shared" si="676"/>
        <v>0</v>
      </c>
      <c r="CD298" s="9">
        <f t="shared" si="677"/>
        <v>0</v>
      </c>
      <c r="CE298" s="10">
        <v>1</v>
      </c>
    </row>
    <row r="299" spans="1:83" s="10" customFormat="1" ht="58.5" customHeight="1">
      <c r="A299" s="127" t="s">
        <v>21</v>
      </c>
      <c r="B299" s="33"/>
      <c r="C299" s="124" t="s">
        <v>155</v>
      </c>
      <c r="D299" s="20" t="s">
        <v>2251</v>
      </c>
      <c r="E299" s="95" t="s">
        <v>1690</v>
      </c>
      <c r="F299" s="20" t="s">
        <v>1691</v>
      </c>
      <c r="G299" s="96">
        <f t="shared" si="652"/>
        <v>7.74</v>
      </c>
      <c r="H299" s="110">
        <f>SUMIF(цены!A:A,C299,цены!B:B)</f>
        <v>11.9</v>
      </c>
      <c r="I299" s="113">
        <f>SUMIF(наличие!H:H,C299,наличие!D:D)</f>
        <v>10</v>
      </c>
      <c r="J299" s="35">
        <v>0</v>
      </c>
      <c r="K299" s="32" t="s">
        <v>54</v>
      </c>
      <c r="L299" s="32" t="s">
        <v>54</v>
      </c>
      <c r="M299" s="32" t="s">
        <v>54</v>
      </c>
      <c r="N299" s="32" t="s">
        <v>54</v>
      </c>
      <c r="O299" s="32" t="s">
        <v>54</v>
      </c>
      <c r="P299" s="32" t="s">
        <v>54</v>
      </c>
      <c r="Q299" s="32" t="s">
        <v>54</v>
      </c>
      <c r="R299" s="36">
        <f t="shared" si="678"/>
        <v>0</v>
      </c>
      <c r="S299" s="92">
        <f t="shared" si="653"/>
        <v>0</v>
      </c>
      <c r="T299" s="42">
        <f t="shared" si="642"/>
        <v>2.66</v>
      </c>
      <c r="U299" s="24">
        <f t="shared" si="654"/>
        <v>0</v>
      </c>
      <c r="V299" s="25">
        <f t="shared" si="655"/>
        <v>10.4</v>
      </c>
      <c r="W299" s="70">
        <f t="shared" si="656"/>
        <v>36</v>
      </c>
      <c r="X299" s="44">
        <f t="shared" si="679"/>
        <v>36.4</v>
      </c>
      <c r="Y299" s="11">
        <f t="shared" si="657"/>
        <v>3240</v>
      </c>
      <c r="Z299" s="6">
        <f t="shared" si="658"/>
        <v>2.4615384615384617</v>
      </c>
      <c r="AA299" s="26">
        <f t="shared" si="659"/>
        <v>19.8</v>
      </c>
      <c r="AB299" s="11" t="e">
        <f>ROUND(AA299*#REF!,-1)</f>
        <v>#REF!</v>
      </c>
      <c r="AC299" s="7">
        <f t="shared" si="660"/>
        <v>0.90384615384615385</v>
      </c>
      <c r="AD299" s="27">
        <f t="shared" si="661"/>
        <v>14.9</v>
      </c>
      <c r="AE299" s="11" t="e">
        <f>ROUND(AD299*#REF!,-1)</f>
        <v>#REF!</v>
      </c>
      <c r="AF299" s="19">
        <f t="shared" si="662"/>
        <v>0.43269230769230765</v>
      </c>
      <c r="AG299" s="57"/>
      <c r="AH299" s="82">
        <f t="shared" si="680"/>
        <v>10</v>
      </c>
      <c r="AI299" s="83" t="s">
        <v>54</v>
      </c>
      <c r="AJ299" s="83" t="s">
        <v>54</v>
      </c>
      <c r="AK299" s="83" t="s">
        <v>54</v>
      </c>
      <c r="AL299" s="83" t="s">
        <v>54</v>
      </c>
      <c r="AM299" s="83" t="s">
        <v>54</v>
      </c>
      <c r="AN299" s="83" t="s">
        <v>54</v>
      </c>
      <c r="AO299" s="83" t="s">
        <v>54</v>
      </c>
      <c r="AP299" s="89">
        <f t="shared" si="663"/>
        <v>10</v>
      </c>
      <c r="AQ299" s="86">
        <f t="shared" si="664"/>
        <v>77.400000000000006</v>
      </c>
      <c r="AR299" s="64">
        <v>0</v>
      </c>
      <c r="AS299" s="65" t="s">
        <v>54</v>
      </c>
      <c r="AT299" s="65" t="s">
        <v>54</v>
      </c>
      <c r="AU299" s="65" t="s">
        <v>54</v>
      </c>
      <c r="AV299" s="65" t="s">
        <v>54</v>
      </c>
      <c r="AW299" s="65" t="s">
        <v>54</v>
      </c>
      <c r="AX299" s="65" t="s">
        <v>54</v>
      </c>
      <c r="AY299" s="65" t="s">
        <v>54</v>
      </c>
      <c r="AZ299" s="61">
        <f t="shared" si="665"/>
        <v>0</v>
      </c>
      <c r="BA299" s="9">
        <f t="shared" si="666"/>
        <v>0</v>
      </c>
      <c r="BB299" s="9">
        <f t="shared" si="667"/>
        <v>0</v>
      </c>
      <c r="BC299" s="68">
        <v>0</v>
      </c>
      <c r="BD299" s="69" t="s">
        <v>54</v>
      </c>
      <c r="BE299" s="69" t="s">
        <v>54</v>
      </c>
      <c r="BF299" s="69" t="s">
        <v>54</v>
      </c>
      <c r="BG299" s="69" t="s">
        <v>54</v>
      </c>
      <c r="BH299" s="69" t="s">
        <v>54</v>
      </c>
      <c r="BI299" s="69" t="s">
        <v>54</v>
      </c>
      <c r="BJ299" s="69" t="s">
        <v>54</v>
      </c>
      <c r="BK299" s="61">
        <f t="shared" si="668"/>
        <v>0</v>
      </c>
      <c r="BL299" s="9">
        <f t="shared" si="669"/>
        <v>0</v>
      </c>
      <c r="BM299" s="9">
        <f t="shared" si="670"/>
        <v>0</v>
      </c>
      <c r="BN299" s="78">
        <v>0</v>
      </c>
      <c r="BO299" s="79" t="s">
        <v>54</v>
      </c>
      <c r="BP299" s="79" t="s">
        <v>54</v>
      </c>
      <c r="BQ299" s="79" t="s">
        <v>54</v>
      </c>
      <c r="BR299" s="79" t="s">
        <v>54</v>
      </c>
      <c r="BS299" s="79" t="s">
        <v>54</v>
      </c>
      <c r="BT299" s="79" t="s">
        <v>54</v>
      </c>
      <c r="BU299" s="79" t="s">
        <v>54</v>
      </c>
      <c r="BV299" s="61">
        <f t="shared" si="671"/>
        <v>0</v>
      </c>
      <c r="BW299" s="9">
        <f t="shared" si="672"/>
        <v>0</v>
      </c>
      <c r="BX299" s="9">
        <f t="shared" si="673"/>
        <v>0</v>
      </c>
      <c r="BY299" s="8">
        <v>0</v>
      </c>
      <c r="BZ299" s="9">
        <f t="shared" si="674"/>
        <v>0</v>
      </c>
      <c r="CA299" s="9">
        <f t="shared" si="675"/>
        <v>0</v>
      </c>
      <c r="CB299" s="8">
        <v>0</v>
      </c>
      <c r="CC299" s="9">
        <f t="shared" si="676"/>
        <v>0</v>
      </c>
      <c r="CD299" s="9">
        <f t="shared" si="677"/>
        <v>0</v>
      </c>
      <c r="CE299" s="10">
        <v>1</v>
      </c>
    </row>
    <row r="300" spans="1:83" s="10" customFormat="1" ht="58.5" customHeight="1">
      <c r="A300" s="127" t="s">
        <v>21</v>
      </c>
      <c r="B300" s="33"/>
      <c r="C300" s="124" t="s">
        <v>155</v>
      </c>
      <c r="D300" s="20" t="s">
        <v>2198</v>
      </c>
      <c r="E300" s="95" t="s">
        <v>1690</v>
      </c>
      <c r="F300" s="20" t="s">
        <v>1691</v>
      </c>
      <c r="G300" s="96">
        <f t="shared" si="652"/>
        <v>7.74</v>
      </c>
      <c r="H300" s="110">
        <f>SUMIF(цены!A:A,C300,цены!B:B)</f>
        <v>11.9</v>
      </c>
      <c r="I300" s="113">
        <f>SUMIF(наличие!H:H,C300,наличие!D:D)</f>
        <v>10</v>
      </c>
      <c r="J300" s="35">
        <v>0</v>
      </c>
      <c r="K300" s="32" t="s">
        <v>54</v>
      </c>
      <c r="L300" s="32" t="s">
        <v>54</v>
      </c>
      <c r="M300" s="32" t="s">
        <v>54</v>
      </c>
      <c r="N300" s="32" t="s">
        <v>54</v>
      </c>
      <c r="O300" s="32" t="s">
        <v>54</v>
      </c>
      <c r="P300" s="32" t="s">
        <v>54</v>
      </c>
      <c r="Q300" s="32" t="s">
        <v>54</v>
      </c>
      <c r="R300" s="36">
        <f t="shared" si="678"/>
        <v>0</v>
      </c>
      <c r="S300" s="92">
        <f t="shared" si="653"/>
        <v>0</v>
      </c>
      <c r="T300" s="42">
        <f t="shared" si="642"/>
        <v>2.66</v>
      </c>
      <c r="U300" s="24">
        <f t="shared" si="654"/>
        <v>0</v>
      </c>
      <c r="V300" s="25">
        <f t="shared" si="655"/>
        <v>10.4</v>
      </c>
      <c r="W300" s="70">
        <f t="shared" si="656"/>
        <v>36</v>
      </c>
      <c r="X300" s="44">
        <f t="shared" si="679"/>
        <v>36.4</v>
      </c>
      <c r="Y300" s="11">
        <f t="shared" si="657"/>
        <v>3240</v>
      </c>
      <c r="Z300" s="6">
        <f t="shared" si="658"/>
        <v>2.4615384615384617</v>
      </c>
      <c r="AA300" s="26">
        <f t="shared" si="659"/>
        <v>19.8</v>
      </c>
      <c r="AB300" s="11" t="e">
        <f>ROUND(AA300*#REF!,-1)</f>
        <v>#REF!</v>
      </c>
      <c r="AC300" s="7">
        <f t="shared" si="660"/>
        <v>0.90384615384615385</v>
      </c>
      <c r="AD300" s="27">
        <f t="shared" si="661"/>
        <v>14.9</v>
      </c>
      <c r="AE300" s="11" t="e">
        <f>ROUND(AD300*#REF!,-1)</f>
        <v>#REF!</v>
      </c>
      <c r="AF300" s="19">
        <f t="shared" si="662"/>
        <v>0.43269230769230765</v>
      </c>
      <c r="AG300" s="57"/>
      <c r="AH300" s="82">
        <f t="shared" si="680"/>
        <v>10</v>
      </c>
      <c r="AI300" s="83" t="s">
        <v>54</v>
      </c>
      <c r="AJ300" s="83" t="s">
        <v>54</v>
      </c>
      <c r="AK300" s="83" t="s">
        <v>54</v>
      </c>
      <c r="AL300" s="83" t="s">
        <v>54</v>
      </c>
      <c r="AM300" s="83" t="s">
        <v>54</v>
      </c>
      <c r="AN300" s="83" t="s">
        <v>54</v>
      </c>
      <c r="AO300" s="83" t="s">
        <v>54</v>
      </c>
      <c r="AP300" s="89">
        <f t="shared" si="663"/>
        <v>10</v>
      </c>
      <c r="AQ300" s="86">
        <f t="shared" si="664"/>
        <v>77.400000000000006</v>
      </c>
      <c r="AR300" s="64">
        <v>0</v>
      </c>
      <c r="AS300" s="65" t="s">
        <v>54</v>
      </c>
      <c r="AT300" s="65" t="s">
        <v>54</v>
      </c>
      <c r="AU300" s="65" t="s">
        <v>54</v>
      </c>
      <c r="AV300" s="65" t="s">
        <v>54</v>
      </c>
      <c r="AW300" s="65" t="s">
        <v>54</v>
      </c>
      <c r="AX300" s="65" t="s">
        <v>54</v>
      </c>
      <c r="AY300" s="65" t="s">
        <v>54</v>
      </c>
      <c r="AZ300" s="61">
        <f t="shared" si="665"/>
        <v>0</v>
      </c>
      <c r="BA300" s="9">
        <f t="shared" si="666"/>
        <v>0</v>
      </c>
      <c r="BB300" s="9">
        <f t="shared" si="667"/>
        <v>0</v>
      </c>
      <c r="BC300" s="68">
        <v>0</v>
      </c>
      <c r="BD300" s="69" t="s">
        <v>54</v>
      </c>
      <c r="BE300" s="69" t="s">
        <v>54</v>
      </c>
      <c r="BF300" s="69" t="s">
        <v>54</v>
      </c>
      <c r="BG300" s="69" t="s">
        <v>54</v>
      </c>
      <c r="BH300" s="69" t="s">
        <v>54</v>
      </c>
      <c r="BI300" s="69" t="s">
        <v>54</v>
      </c>
      <c r="BJ300" s="69" t="s">
        <v>54</v>
      </c>
      <c r="BK300" s="61">
        <f t="shared" si="668"/>
        <v>0</v>
      </c>
      <c r="BL300" s="9">
        <f t="shared" si="669"/>
        <v>0</v>
      </c>
      <c r="BM300" s="9">
        <f t="shared" si="670"/>
        <v>0</v>
      </c>
      <c r="BN300" s="78">
        <v>0</v>
      </c>
      <c r="BO300" s="79" t="s">
        <v>54</v>
      </c>
      <c r="BP300" s="79" t="s">
        <v>54</v>
      </c>
      <c r="BQ300" s="79" t="s">
        <v>54</v>
      </c>
      <c r="BR300" s="79" t="s">
        <v>54</v>
      </c>
      <c r="BS300" s="79" t="s">
        <v>54</v>
      </c>
      <c r="BT300" s="79" t="s">
        <v>54</v>
      </c>
      <c r="BU300" s="79" t="s">
        <v>54</v>
      </c>
      <c r="BV300" s="61">
        <f t="shared" si="671"/>
        <v>0</v>
      </c>
      <c r="BW300" s="9">
        <f t="shared" si="672"/>
        <v>0</v>
      </c>
      <c r="BX300" s="9">
        <f t="shared" si="673"/>
        <v>0</v>
      </c>
      <c r="BY300" s="8">
        <v>0</v>
      </c>
      <c r="BZ300" s="9">
        <f t="shared" si="674"/>
        <v>0</v>
      </c>
      <c r="CA300" s="9">
        <f t="shared" si="675"/>
        <v>0</v>
      </c>
      <c r="CB300" s="8">
        <v>0</v>
      </c>
      <c r="CC300" s="9">
        <f t="shared" si="676"/>
        <v>0</v>
      </c>
      <c r="CD300" s="9">
        <f t="shared" si="677"/>
        <v>0</v>
      </c>
      <c r="CE300" s="10">
        <v>1</v>
      </c>
    </row>
    <row r="301" spans="1:83" s="10" customFormat="1" ht="58.5" customHeight="1">
      <c r="A301" s="127" t="s">
        <v>21</v>
      </c>
      <c r="B301" s="33"/>
      <c r="C301" s="124" t="s">
        <v>155</v>
      </c>
      <c r="D301" s="20" t="s">
        <v>2240</v>
      </c>
      <c r="E301" s="95" t="s">
        <v>1690</v>
      </c>
      <c r="F301" s="20" t="s">
        <v>1691</v>
      </c>
      <c r="G301" s="96">
        <f t="shared" si="652"/>
        <v>7.74</v>
      </c>
      <c r="H301" s="110">
        <f>SUMIF(цены!A:A,C301,цены!B:B)</f>
        <v>11.9</v>
      </c>
      <c r="I301" s="113">
        <f>SUMIF(наличие!H:H,C301,наличие!D:D)</f>
        <v>10</v>
      </c>
      <c r="J301" s="35">
        <v>0</v>
      </c>
      <c r="K301" s="32" t="s">
        <v>54</v>
      </c>
      <c r="L301" s="32" t="s">
        <v>54</v>
      </c>
      <c r="M301" s="32" t="s">
        <v>54</v>
      </c>
      <c r="N301" s="32" t="s">
        <v>54</v>
      </c>
      <c r="O301" s="32" t="s">
        <v>54</v>
      </c>
      <c r="P301" s="32" t="s">
        <v>54</v>
      </c>
      <c r="Q301" s="32" t="s">
        <v>54</v>
      </c>
      <c r="R301" s="36">
        <f t="shared" si="678"/>
        <v>0</v>
      </c>
      <c r="S301" s="92">
        <f t="shared" si="653"/>
        <v>0</v>
      </c>
      <c r="T301" s="42">
        <f t="shared" si="642"/>
        <v>2.66</v>
      </c>
      <c r="U301" s="24">
        <f t="shared" si="654"/>
        <v>0</v>
      </c>
      <c r="V301" s="25">
        <f t="shared" si="655"/>
        <v>10.4</v>
      </c>
      <c r="W301" s="70">
        <f t="shared" si="656"/>
        <v>36</v>
      </c>
      <c r="X301" s="44">
        <f t="shared" si="679"/>
        <v>36.4</v>
      </c>
      <c r="Y301" s="11">
        <f t="shared" si="657"/>
        <v>3240</v>
      </c>
      <c r="Z301" s="6">
        <f t="shared" si="658"/>
        <v>2.4615384615384617</v>
      </c>
      <c r="AA301" s="26">
        <f t="shared" si="659"/>
        <v>19.8</v>
      </c>
      <c r="AB301" s="11" t="e">
        <f>ROUND(AA301*#REF!,-1)</f>
        <v>#REF!</v>
      </c>
      <c r="AC301" s="7">
        <f t="shared" si="660"/>
        <v>0.90384615384615385</v>
      </c>
      <c r="AD301" s="27">
        <f t="shared" si="661"/>
        <v>14.9</v>
      </c>
      <c r="AE301" s="11" t="e">
        <f>ROUND(AD301*#REF!,-1)</f>
        <v>#REF!</v>
      </c>
      <c r="AF301" s="19">
        <f t="shared" si="662"/>
        <v>0.43269230769230765</v>
      </c>
      <c r="AG301" s="57"/>
      <c r="AH301" s="82">
        <f t="shared" si="680"/>
        <v>10</v>
      </c>
      <c r="AI301" s="83" t="s">
        <v>54</v>
      </c>
      <c r="AJ301" s="83" t="s">
        <v>54</v>
      </c>
      <c r="AK301" s="83" t="s">
        <v>54</v>
      </c>
      <c r="AL301" s="83" t="s">
        <v>54</v>
      </c>
      <c r="AM301" s="83" t="s">
        <v>54</v>
      </c>
      <c r="AN301" s="83" t="s">
        <v>54</v>
      </c>
      <c r="AO301" s="83" t="s">
        <v>54</v>
      </c>
      <c r="AP301" s="89">
        <f t="shared" si="663"/>
        <v>10</v>
      </c>
      <c r="AQ301" s="86">
        <f t="shared" si="664"/>
        <v>77.400000000000006</v>
      </c>
      <c r="AR301" s="64">
        <v>0</v>
      </c>
      <c r="AS301" s="65" t="s">
        <v>54</v>
      </c>
      <c r="AT301" s="65" t="s">
        <v>54</v>
      </c>
      <c r="AU301" s="65" t="s">
        <v>54</v>
      </c>
      <c r="AV301" s="65" t="s">
        <v>54</v>
      </c>
      <c r="AW301" s="65" t="s">
        <v>54</v>
      </c>
      <c r="AX301" s="65" t="s">
        <v>54</v>
      </c>
      <c r="AY301" s="65" t="s">
        <v>54</v>
      </c>
      <c r="AZ301" s="61">
        <f t="shared" si="665"/>
        <v>0</v>
      </c>
      <c r="BA301" s="9">
        <f t="shared" si="666"/>
        <v>0</v>
      </c>
      <c r="BB301" s="9">
        <f t="shared" si="667"/>
        <v>0</v>
      </c>
      <c r="BC301" s="68">
        <v>0</v>
      </c>
      <c r="BD301" s="69" t="s">
        <v>54</v>
      </c>
      <c r="BE301" s="69" t="s">
        <v>54</v>
      </c>
      <c r="BF301" s="69" t="s">
        <v>54</v>
      </c>
      <c r="BG301" s="69" t="s">
        <v>54</v>
      </c>
      <c r="BH301" s="69" t="s">
        <v>54</v>
      </c>
      <c r="BI301" s="69" t="s">
        <v>54</v>
      </c>
      <c r="BJ301" s="69" t="s">
        <v>54</v>
      </c>
      <c r="BK301" s="61">
        <f t="shared" si="668"/>
        <v>0</v>
      </c>
      <c r="BL301" s="9">
        <f t="shared" si="669"/>
        <v>0</v>
      </c>
      <c r="BM301" s="9">
        <f t="shared" si="670"/>
        <v>0</v>
      </c>
      <c r="BN301" s="78">
        <v>0</v>
      </c>
      <c r="BO301" s="79" t="s">
        <v>54</v>
      </c>
      <c r="BP301" s="79" t="s">
        <v>54</v>
      </c>
      <c r="BQ301" s="79" t="s">
        <v>54</v>
      </c>
      <c r="BR301" s="79" t="s">
        <v>54</v>
      </c>
      <c r="BS301" s="79" t="s">
        <v>54</v>
      </c>
      <c r="BT301" s="79" t="s">
        <v>54</v>
      </c>
      <c r="BU301" s="79" t="s">
        <v>54</v>
      </c>
      <c r="BV301" s="61">
        <f t="shared" si="671"/>
        <v>0</v>
      </c>
      <c r="BW301" s="9">
        <f t="shared" si="672"/>
        <v>0</v>
      </c>
      <c r="BX301" s="9">
        <f t="shared" si="673"/>
        <v>0</v>
      </c>
      <c r="BY301" s="8">
        <v>0</v>
      </c>
      <c r="BZ301" s="9">
        <f t="shared" si="674"/>
        <v>0</v>
      </c>
      <c r="CA301" s="9">
        <f t="shared" si="675"/>
        <v>0</v>
      </c>
      <c r="CB301" s="8">
        <v>0</v>
      </c>
      <c r="CC301" s="9">
        <f t="shared" si="676"/>
        <v>0</v>
      </c>
      <c r="CD301" s="9">
        <f t="shared" si="677"/>
        <v>0</v>
      </c>
      <c r="CE301" s="10">
        <v>1</v>
      </c>
    </row>
    <row r="302" spans="1:83" s="10" customFormat="1" ht="58.5" customHeight="1">
      <c r="A302" s="127" t="s">
        <v>21</v>
      </c>
      <c r="B302" s="33"/>
      <c r="C302" s="124" t="s">
        <v>155</v>
      </c>
      <c r="D302" s="20" t="s">
        <v>2250</v>
      </c>
      <c r="E302" s="95" t="s">
        <v>1690</v>
      </c>
      <c r="F302" s="20" t="s">
        <v>1691</v>
      </c>
      <c r="G302" s="96">
        <f t="shared" si="652"/>
        <v>7.74</v>
      </c>
      <c r="H302" s="110">
        <f>SUMIF(цены!A:A,C302,цены!B:B)</f>
        <v>11.9</v>
      </c>
      <c r="I302" s="113">
        <f>SUMIF(наличие!H:H,C302,наличие!D:D)</f>
        <v>10</v>
      </c>
      <c r="J302" s="35">
        <v>0</v>
      </c>
      <c r="K302" s="32" t="s">
        <v>54</v>
      </c>
      <c r="L302" s="32" t="s">
        <v>54</v>
      </c>
      <c r="M302" s="32" t="s">
        <v>54</v>
      </c>
      <c r="N302" s="32" t="s">
        <v>54</v>
      </c>
      <c r="O302" s="32" t="s">
        <v>54</v>
      </c>
      <c r="P302" s="32" t="s">
        <v>54</v>
      </c>
      <c r="Q302" s="32" t="s">
        <v>54</v>
      </c>
      <c r="R302" s="36">
        <f t="shared" si="678"/>
        <v>0</v>
      </c>
      <c r="S302" s="92">
        <f t="shared" si="653"/>
        <v>0</v>
      </c>
      <c r="T302" s="42">
        <f t="shared" si="642"/>
        <v>2.66</v>
      </c>
      <c r="U302" s="24">
        <f t="shared" si="654"/>
        <v>0</v>
      </c>
      <c r="V302" s="25">
        <f t="shared" si="655"/>
        <v>10.4</v>
      </c>
      <c r="W302" s="70">
        <f t="shared" si="656"/>
        <v>36</v>
      </c>
      <c r="X302" s="44">
        <f t="shared" si="679"/>
        <v>36.4</v>
      </c>
      <c r="Y302" s="11">
        <f t="shared" si="657"/>
        <v>3240</v>
      </c>
      <c r="Z302" s="6">
        <f t="shared" si="658"/>
        <v>2.4615384615384617</v>
      </c>
      <c r="AA302" s="26">
        <f t="shared" si="659"/>
        <v>19.8</v>
      </c>
      <c r="AB302" s="11" t="e">
        <f>ROUND(AA302*#REF!,-1)</f>
        <v>#REF!</v>
      </c>
      <c r="AC302" s="7">
        <f t="shared" si="660"/>
        <v>0.90384615384615385</v>
      </c>
      <c r="AD302" s="27">
        <f t="shared" si="661"/>
        <v>14.9</v>
      </c>
      <c r="AE302" s="11" t="e">
        <f>ROUND(AD302*#REF!,-1)</f>
        <v>#REF!</v>
      </c>
      <c r="AF302" s="19">
        <f t="shared" si="662"/>
        <v>0.43269230769230765</v>
      </c>
      <c r="AG302" s="57"/>
      <c r="AH302" s="82">
        <f t="shared" si="680"/>
        <v>10</v>
      </c>
      <c r="AI302" s="83" t="s">
        <v>54</v>
      </c>
      <c r="AJ302" s="83" t="s">
        <v>54</v>
      </c>
      <c r="AK302" s="83" t="s">
        <v>54</v>
      </c>
      <c r="AL302" s="83" t="s">
        <v>54</v>
      </c>
      <c r="AM302" s="83" t="s">
        <v>54</v>
      </c>
      <c r="AN302" s="83" t="s">
        <v>54</v>
      </c>
      <c r="AO302" s="83" t="s">
        <v>54</v>
      </c>
      <c r="AP302" s="89">
        <f t="shared" si="663"/>
        <v>10</v>
      </c>
      <c r="AQ302" s="86">
        <f t="shared" si="664"/>
        <v>77.400000000000006</v>
      </c>
      <c r="AR302" s="64">
        <v>0</v>
      </c>
      <c r="AS302" s="65" t="s">
        <v>54</v>
      </c>
      <c r="AT302" s="65" t="s">
        <v>54</v>
      </c>
      <c r="AU302" s="65" t="s">
        <v>54</v>
      </c>
      <c r="AV302" s="65" t="s">
        <v>54</v>
      </c>
      <c r="AW302" s="65" t="s">
        <v>54</v>
      </c>
      <c r="AX302" s="65" t="s">
        <v>54</v>
      </c>
      <c r="AY302" s="65" t="s">
        <v>54</v>
      </c>
      <c r="AZ302" s="61">
        <f t="shared" si="665"/>
        <v>0</v>
      </c>
      <c r="BA302" s="9">
        <f t="shared" si="666"/>
        <v>0</v>
      </c>
      <c r="BB302" s="9">
        <f t="shared" si="667"/>
        <v>0</v>
      </c>
      <c r="BC302" s="68">
        <v>0</v>
      </c>
      <c r="BD302" s="69" t="s">
        <v>54</v>
      </c>
      <c r="BE302" s="69" t="s">
        <v>54</v>
      </c>
      <c r="BF302" s="69" t="s">
        <v>54</v>
      </c>
      <c r="BG302" s="69" t="s">
        <v>54</v>
      </c>
      <c r="BH302" s="69" t="s">
        <v>54</v>
      </c>
      <c r="BI302" s="69" t="s">
        <v>54</v>
      </c>
      <c r="BJ302" s="69" t="s">
        <v>54</v>
      </c>
      <c r="BK302" s="61">
        <f t="shared" si="668"/>
        <v>0</v>
      </c>
      <c r="BL302" s="9">
        <f t="shared" si="669"/>
        <v>0</v>
      </c>
      <c r="BM302" s="9">
        <f t="shared" si="670"/>
        <v>0</v>
      </c>
      <c r="BN302" s="78">
        <v>0</v>
      </c>
      <c r="BO302" s="79" t="s">
        <v>54</v>
      </c>
      <c r="BP302" s="79" t="s">
        <v>54</v>
      </c>
      <c r="BQ302" s="79" t="s">
        <v>54</v>
      </c>
      <c r="BR302" s="79" t="s">
        <v>54</v>
      </c>
      <c r="BS302" s="79" t="s">
        <v>54</v>
      </c>
      <c r="BT302" s="79" t="s">
        <v>54</v>
      </c>
      <c r="BU302" s="79" t="s">
        <v>54</v>
      </c>
      <c r="BV302" s="61">
        <f t="shared" si="671"/>
        <v>0</v>
      </c>
      <c r="BW302" s="9">
        <f t="shared" si="672"/>
        <v>0</v>
      </c>
      <c r="BX302" s="9">
        <f t="shared" si="673"/>
        <v>0</v>
      </c>
      <c r="BY302" s="8">
        <v>0</v>
      </c>
      <c r="BZ302" s="9">
        <f t="shared" si="674"/>
        <v>0</v>
      </c>
      <c r="CA302" s="9">
        <f t="shared" si="675"/>
        <v>0</v>
      </c>
      <c r="CB302" s="8">
        <v>0</v>
      </c>
      <c r="CC302" s="9">
        <f t="shared" si="676"/>
        <v>0</v>
      </c>
      <c r="CD302" s="9">
        <f t="shared" si="677"/>
        <v>0</v>
      </c>
      <c r="CE302" s="10">
        <v>1</v>
      </c>
    </row>
    <row r="303" spans="1:83" s="10" customFormat="1" ht="58.5" customHeight="1">
      <c r="A303" s="127" t="s">
        <v>21</v>
      </c>
      <c r="B303" s="33"/>
      <c r="C303" s="124" t="s">
        <v>155</v>
      </c>
      <c r="D303" s="20" t="s">
        <v>2193</v>
      </c>
      <c r="E303" s="95" t="s">
        <v>1690</v>
      </c>
      <c r="F303" s="20" t="s">
        <v>1691</v>
      </c>
      <c r="G303" s="96">
        <f t="shared" si="652"/>
        <v>7.74</v>
      </c>
      <c r="H303" s="110">
        <f>SUMIF(цены!A:A,C303,цены!B:B)</f>
        <v>11.9</v>
      </c>
      <c r="I303" s="113">
        <f>SUMIF(наличие!H:H,C303,наличие!D:D)</f>
        <v>10</v>
      </c>
      <c r="J303" s="35">
        <v>0</v>
      </c>
      <c r="K303" s="32" t="s">
        <v>54</v>
      </c>
      <c r="L303" s="32" t="s">
        <v>54</v>
      </c>
      <c r="M303" s="32" t="s">
        <v>54</v>
      </c>
      <c r="N303" s="32" t="s">
        <v>54</v>
      </c>
      <c r="O303" s="32" t="s">
        <v>54</v>
      </c>
      <c r="P303" s="32" t="s">
        <v>54</v>
      </c>
      <c r="Q303" s="32" t="s">
        <v>54</v>
      </c>
      <c r="R303" s="36">
        <f t="shared" si="678"/>
        <v>0</v>
      </c>
      <c r="S303" s="92">
        <f t="shared" si="653"/>
        <v>0</v>
      </c>
      <c r="T303" s="42">
        <f t="shared" si="642"/>
        <v>2.66</v>
      </c>
      <c r="U303" s="24">
        <f t="shared" si="654"/>
        <v>0</v>
      </c>
      <c r="V303" s="25">
        <f t="shared" si="655"/>
        <v>10.4</v>
      </c>
      <c r="W303" s="70">
        <f t="shared" si="656"/>
        <v>36</v>
      </c>
      <c r="X303" s="44">
        <f t="shared" si="679"/>
        <v>36.4</v>
      </c>
      <c r="Y303" s="11">
        <f t="shared" si="657"/>
        <v>3240</v>
      </c>
      <c r="Z303" s="6">
        <f t="shared" si="658"/>
        <v>2.4615384615384617</v>
      </c>
      <c r="AA303" s="26">
        <f t="shared" si="659"/>
        <v>19.8</v>
      </c>
      <c r="AB303" s="11" t="e">
        <f>ROUND(AA303*#REF!,-1)</f>
        <v>#REF!</v>
      </c>
      <c r="AC303" s="7">
        <f t="shared" si="660"/>
        <v>0.90384615384615385</v>
      </c>
      <c r="AD303" s="27">
        <f t="shared" si="661"/>
        <v>14.9</v>
      </c>
      <c r="AE303" s="11" t="e">
        <f>ROUND(AD303*#REF!,-1)</f>
        <v>#REF!</v>
      </c>
      <c r="AF303" s="19">
        <f t="shared" si="662"/>
        <v>0.43269230769230765</v>
      </c>
      <c r="AG303" s="57"/>
      <c r="AH303" s="82">
        <f t="shared" si="680"/>
        <v>10</v>
      </c>
      <c r="AI303" s="83" t="s">
        <v>54</v>
      </c>
      <c r="AJ303" s="83" t="s">
        <v>54</v>
      </c>
      <c r="AK303" s="83" t="s">
        <v>54</v>
      </c>
      <c r="AL303" s="83" t="s">
        <v>54</v>
      </c>
      <c r="AM303" s="83" t="s">
        <v>54</v>
      </c>
      <c r="AN303" s="83" t="s">
        <v>54</v>
      </c>
      <c r="AO303" s="83" t="s">
        <v>54</v>
      </c>
      <c r="AP303" s="89">
        <f t="shared" si="663"/>
        <v>10</v>
      </c>
      <c r="AQ303" s="86">
        <f t="shared" si="664"/>
        <v>77.400000000000006</v>
      </c>
      <c r="AR303" s="64">
        <v>0</v>
      </c>
      <c r="AS303" s="65" t="s">
        <v>54</v>
      </c>
      <c r="AT303" s="65" t="s">
        <v>54</v>
      </c>
      <c r="AU303" s="65" t="s">
        <v>54</v>
      </c>
      <c r="AV303" s="65" t="s">
        <v>54</v>
      </c>
      <c r="AW303" s="65" t="s">
        <v>54</v>
      </c>
      <c r="AX303" s="65" t="s">
        <v>54</v>
      </c>
      <c r="AY303" s="65" t="s">
        <v>54</v>
      </c>
      <c r="AZ303" s="61">
        <f t="shared" si="665"/>
        <v>0</v>
      </c>
      <c r="BA303" s="9">
        <f t="shared" si="666"/>
        <v>0</v>
      </c>
      <c r="BB303" s="9">
        <f t="shared" si="667"/>
        <v>0</v>
      </c>
      <c r="BC303" s="68">
        <v>0</v>
      </c>
      <c r="BD303" s="69" t="s">
        <v>54</v>
      </c>
      <c r="BE303" s="69" t="s">
        <v>54</v>
      </c>
      <c r="BF303" s="69" t="s">
        <v>54</v>
      </c>
      <c r="BG303" s="69" t="s">
        <v>54</v>
      </c>
      <c r="BH303" s="69" t="s">
        <v>54</v>
      </c>
      <c r="BI303" s="69" t="s">
        <v>54</v>
      </c>
      <c r="BJ303" s="69" t="s">
        <v>54</v>
      </c>
      <c r="BK303" s="61">
        <f t="shared" si="668"/>
        <v>0</v>
      </c>
      <c r="BL303" s="9">
        <f t="shared" si="669"/>
        <v>0</v>
      </c>
      <c r="BM303" s="9">
        <f t="shared" si="670"/>
        <v>0</v>
      </c>
      <c r="BN303" s="78">
        <v>0</v>
      </c>
      <c r="BO303" s="79" t="s">
        <v>54</v>
      </c>
      <c r="BP303" s="79" t="s">
        <v>54</v>
      </c>
      <c r="BQ303" s="79" t="s">
        <v>54</v>
      </c>
      <c r="BR303" s="79" t="s">
        <v>54</v>
      </c>
      <c r="BS303" s="79" t="s">
        <v>54</v>
      </c>
      <c r="BT303" s="79" t="s">
        <v>54</v>
      </c>
      <c r="BU303" s="79" t="s">
        <v>54</v>
      </c>
      <c r="BV303" s="61">
        <f t="shared" si="671"/>
        <v>0</v>
      </c>
      <c r="BW303" s="9">
        <f t="shared" si="672"/>
        <v>0</v>
      </c>
      <c r="BX303" s="9">
        <f t="shared" si="673"/>
        <v>0</v>
      </c>
      <c r="BY303" s="8">
        <v>0</v>
      </c>
      <c r="BZ303" s="9">
        <f t="shared" si="674"/>
        <v>0</v>
      </c>
      <c r="CA303" s="9">
        <f t="shared" si="675"/>
        <v>0</v>
      </c>
      <c r="CB303" s="8">
        <v>0</v>
      </c>
      <c r="CC303" s="9">
        <f t="shared" si="676"/>
        <v>0</v>
      </c>
      <c r="CD303" s="9">
        <f t="shared" si="677"/>
        <v>0</v>
      </c>
      <c r="CE303" s="10">
        <v>1</v>
      </c>
    </row>
    <row r="304" spans="1:83" s="10" customFormat="1" ht="58.5" customHeight="1">
      <c r="A304" s="10" t="s">
        <v>2252</v>
      </c>
      <c r="B304" s="40"/>
      <c r="C304" s="123" t="s">
        <v>1657</v>
      </c>
      <c r="D304" s="20" t="s">
        <v>2200</v>
      </c>
      <c r="E304" s="20" t="s">
        <v>1690</v>
      </c>
      <c r="F304" s="20" t="s">
        <v>1691</v>
      </c>
      <c r="G304" s="96">
        <f t="shared" si="652"/>
        <v>9.69</v>
      </c>
      <c r="H304" s="110">
        <f>SUMIF(цены!A:A,C304,цены!B:B)</f>
        <v>14.9</v>
      </c>
      <c r="I304" s="113">
        <f>SUMIF(наличие!H:H,C304,наличие!D:D)</f>
        <v>0</v>
      </c>
      <c r="J304" s="35">
        <v>0</v>
      </c>
      <c r="K304" s="32" t="s">
        <v>54</v>
      </c>
      <c r="L304" s="32" t="s">
        <v>54</v>
      </c>
      <c r="M304" s="32" t="s">
        <v>54</v>
      </c>
      <c r="N304" s="32" t="s">
        <v>54</v>
      </c>
      <c r="O304" s="32" t="s">
        <v>54</v>
      </c>
      <c r="P304" s="32" t="s">
        <v>54</v>
      </c>
      <c r="Q304" s="32" t="s">
        <v>54</v>
      </c>
      <c r="R304" s="36">
        <f t="shared" si="678"/>
        <v>0</v>
      </c>
      <c r="S304" s="92">
        <f t="shared" si="653"/>
        <v>0</v>
      </c>
      <c r="T304" s="42">
        <f t="shared" si="642"/>
        <v>2.9550000000000001</v>
      </c>
      <c r="U304" s="24">
        <f t="shared" si="654"/>
        <v>0</v>
      </c>
      <c r="V304" s="25">
        <f t="shared" si="655"/>
        <v>12.645</v>
      </c>
      <c r="W304" s="70">
        <f t="shared" si="656"/>
        <v>44</v>
      </c>
      <c r="X304" s="44">
        <f t="shared" si="679"/>
        <v>44.3</v>
      </c>
      <c r="Y304" s="11">
        <f t="shared" si="657"/>
        <v>3960</v>
      </c>
      <c r="Z304" s="6">
        <f t="shared" si="658"/>
        <v>2.479636219849743</v>
      </c>
      <c r="AA304" s="26">
        <f t="shared" si="659"/>
        <v>24.2</v>
      </c>
      <c r="AB304" s="11" t="e">
        <f>ROUND(AA304*#REF!,-1)</f>
        <v>#REF!</v>
      </c>
      <c r="AC304" s="7">
        <f t="shared" si="660"/>
        <v>0.91379992091735862</v>
      </c>
      <c r="AD304" s="27">
        <f t="shared" si="661"/>
        <v>18.2</v>
      </c>
      <c r="AE304" s="11" t="e">
        <f>ROUND(AD304*#REF!,-1)</f>
        <v>#REF!</v>
      </c>
      <c r="AF304" s="19">
        <f t="shared" si="662"/>
        <v>0.43930407275603006</v>
      </c>
      <c r="AG304" s="57"/>
      <c r="AH304" s="82">
        <f t="shared" si="680"/>
        <v>0</v>
      </c>
      <c r="AI304" s="83" t="s">
        <v>54</v>
      </c>
      <c r="AJ304" s="83" t="s">
        <v>54</v>
      </c>
      <c r="AK304" s="83" t="s">
        <v>54</v>
      </c>
      <c r="AL304" s="83" t="s">
        <v>54</v>
      </c>
      <c r="AM304" s="83" t="s">
        <v>54</v>
      </c>
      <c r="AN304" s="83" t="s">
        <v>54</v>
      </c>
      <c r="AO304" s="83" t="s">
        <v>54</v>
      </c>
      <c r="AP304" s="89">
        <f t="shared" si="663"/>
        <v>0</v>
      </c>
      <c r="AQ304" s="86">
        <f t="shared" si="664"/>
        <v>0</v>
      </c>
      <c r="AR304" s="64">
        <v>0</v>
      </c>
      <c r="AS304" s="65" t="s">
        <v>54</v>
      </c>
      <c r="AT304" s="65" t="s">
        <v>54</v>
      </c>
      <c r="AU304" s="65" t="s">
        <v>54</v>
      </c>
      <c r="AV304" s="65" t="s">
        <v>54</v>
      </c>
      <c r="AW304" s="65" t="s">
        <v>54</v>
      </c>
      <c r="AX304" s="65" t="s">
        <v>54</v>
      </c>
      <c r="AY304" s="65" t="s">
        <v>54</v>
      </c>
      <c r="AZ304" s="61">
        <f t="shared" si="665"/>
        <v>0</v>
      </c>
      <c r="BA304" s="9">
        <f t="shared" si="666"/>
        <v>0</v>
      </c>
      <c r="BB304" s="9">
        <f t="shared" si="667"/>
        <v>0</v>
      </c>
      <c r="BC304" s="68">
        <v>0</v>
      </c>
      <c r="BD304" s="69" t="s">
        <v>54</v>
      </c>
      <c r="BE304" s="69" t="s">
        <v>54</v>
      </c>
      <c r="BF304" s="69" t="s">
        <v>54</v>
      </c>
      <c r="BG304" s="69" t="s">
        <v>54</v>
      </c>
      <c r="BH304" s="69" t="s">
        <v>54</v>
      </c>
      <c r="BI304" s="69" t="s">
        <v>54</v>
      </c>
      <c r="BJ304" s="69" t="s">
        <v>54</v>
      </c>
      <c r="BK304" s="61">
        <f t="shared" si="668"/>
        <v>0</v>
      </c>
      <c r="BL304" s="9">
        <f t="shared" si="669"/>
        <v>0</v>
      </c>
      <c r="BM304" s="9">
        <f t="shared" si="670"/>
        <v>0</v>
      </c>
      <c r="BN304" s="78">
        <v>0</v>
      </c>
      <c r="BO304" s="79" t="s">
        <v>54</v>
      </c>
      <c r="BP304" s="79" t="s">
        <v>54</v>
      </c>
      <c r="BQ304" s="79" t="s">
        <v>54</v>
      </c>
      <c r="BR304" s="79" t="s">
        <v>54</v>
      </c>
      <c r="BS304" s="79" t="s">
        <v>54</v>
      </c>
      <c r="BT304" s="79" t="s">
        <v>54</v>
      </c>
      <c r="BU304" s="79" t="s">
        <v>54</v>
      </c>
      <c r="BV304" s="61">
        <f t="shared" si="671"/>
        <v>0</v>
      </c>
      <c r="BW304" s="9">
        <f t="shared" si="672"/>
        <v>0</v>
      </c>
      <c r="BX304" s="9">
        <f t="shared" si="673"/>
        <v>0</v>
      </c>
      <c r="BY304" s="8">
        <v>0</v>
      </c>
      <c r="BZ304" s="9">
        <f t="shared" si="674"/>
        <v>0</v>
      </c>
      <c r="CA304" s="9">
        <f t="shared" si="675"/>
        <v>0</v>
      </c>
      <c r="CB304" s="8">
        <v>0</v>
      </c>
      <c r="CC304" s="9">
        <f t="shared" si="676"/>
        <v>0</v>
      </c>
      <c r="CD304" s="9">
        <f t="shared" si="677"/>
        <v>0</v>
      </c>
      <c r="CE304" s="10">
        <v>1</v>
      </c>
    </row>
    <row r="305" spans="1:83" s="10" customFormat="1" ht="58.5" customHeight="1">
      <c r="A305" s="10" t="s">
        <v>2252</v>
      </c>
      <c r="B305" s="40"/>
      <c r="C305" s="123" t="s">
        <v>1657</v>
      </c>
      <c r="D305" s="20" t="s">
        <v>2250</v>
      </c>
      <c r="E305" s="20" t="s">
        <v>1690</v>
      </c>
      <c r="F305" s="20" t="s">
        <v>1691</v>
      </c>
      <c r="G305" s="96">
        <f>ROUND(H305*0.65,2)</f>
        <v>9.69</v>
      </c>
      <c r="H305" s="110">
        <f>SUMIF(цены!A:A,C305,цены!B:B)</f>
        <v>14.9</v>
      </c>
      <c r="I305" s="113">
        <f>SUMIF(наличие!H:H,C305,наличие!D:D)</f>
        <v>0</v>
      </c>
      <c r="J305" s="35">
        <v>0</v>
      </c>
      <c r="K305" s="32" t="s">
        <v>54</v>
      </c>
      <c r="L305" s="32" t="s">
        <v>54</v>
      </c>
      <c r="M305" s="32" t="s">
        <v>54</v>
      </c>
      <c r="N305" s="32" t="s">
        <v>54</v>
      </c>
      <c r="O305" s="32" t="s">
        <v>54</v>
      </c>
      <c r="P305" s="32" t="s">
        <v>54</v>
      </c>
      <c r="Q305" s="32" t="s">
        <v>54</v>
      </c>
      <c r="R305" s="36">
        <f t="shared" si="678"/>
        <v>0</v>
      </c>
      <c r="S305" s="92">
        <f t="shared" si="653"/>
        <v>0</v>
      </c>
      <c r="T305" s="42">
        <f t="shared" si="642"/>
        <v>2.9550000000000001</v>
      </c>
      <c r="U305" s="24">
        <f t="shared" si="654"/>
        <v>0</v>
      </c>
      <c r="V305" s="25">
        <f t="shared" si="655"/>
        <v>12.645</v>
      </c>
      <c r="W305" s="70">
        <f t="shared" si="656"/>
        <v>44</v>
      </c>
      <c r="X305" s="44">
        <f t="shared" si="679"/>
        <v>44.3</v>
      </c>
      <c r="Y305" s="11">
        <f t="shared" si="657"/>
        <v>3960</v>
      </c>
      <c r="Z305" s="6">
        <f t="shared" si="658"/>
        <v>2.479636219849743</v>
      </c>
      <c r="AA305" s="26">
        <f t="shared" si="659"/>
        <v>24.2</v>
      </c>
      <c r="AB305" s="11" t="e">
        <f>ROUND(AA305*#REF!,-1)</f>
        <v>#REF!</v>
      </c>
      <c r="AC305" s="7">
        <f t="shared" si="660"/>
        <v>0.91379992091735862</v>
      </c>
      <c r="AD305" s="27">
        <f t="shared" si="661"/>
        <v>18.2</v>
      </c>
      <c r="AE305" s="11" t="e">
        <f>ROUND(AD305*#REF!,-1)</f>
        <v>#REF!</v>
      </c>
      <c r="AF305" s="19">
        <f t="shared" si="662"/>
        <v>0.43930407275603006</v>
      </c>
      <c r="AG305" s="57"/>
      <c r="AH305" s="82">
        <f t="shared" si="680"/>
        <v>0</v>
      </c>
      <c r="AI305" s="83" t="s">
        <v>54</v>
      </c>
      <c r="AJ305" s="83" t="s">
        <v>54</v>
      </c>
      <c r="AK305" s="83" t="s">
        <v>54</v>
      </c>
      <c r="AL305" s="83" t="s">
        <v>54</v>
      </c>
      <c r="AM305" s="83" t="s">
        <v>54</v>
      </c>
      <c r="AN305" s="83" t="s">
        <v>54</v>
      </c>
      <c r="AO305" s="83" t="s">
        <v>54</v>
      </c>
      <c r="AP305" s="89">
        <f t="shared" si="663"/>
        <v>0</v>
      </c>
      <c r="AQ305" s="86">
        <f t="shared" si="664"/>
        <v>0</v>
      </c>
      <c r="AR305" s="64">
        <v>0</v>
      </c>
      <c r="AS305" s="65" t="s">
        <v>54</v>
      </c>
      <c r="AT305" s="65" t="s">
        <v>54</v>
      </c>
      <c r="AU305" s="65" t="s">
        <v>54</v>
      </c>
      <c r="AV305" s="65" t="s">
        <v>54</v>
      </c>
      <c r="AW305" s="65" t="s">
        <v>54</v>
      </c>
      <c r="AX305" s="65" t="s">
        <v>54</v>
      </c>
      <c r="AY305" s="65" t="s">
        <v>54</v>
      </c>
      <c r="AZ305" s="61">
        <f t="shared" si="665"/>
        <v>0</v>
      </c>
      <c r="BA305" s="9">
        <f t="shared" si="666"/>
        <v>0</v>
      </c>
      <c r="BB305" s="9">
        <f t="shared" si="667"/>
        <v>0</v>
      </c>
      <c r="BC305" s="68">
        <v>0</v>
      </c>
      <c r="BD305" s="69" t="s">
        <v>54</v>
      </c>
      <c r="BE305" s="69" t="s">
        <v>54</v>
      </c>
      <c r="BF305" s="69" t="s">
        <v>54</v>
      </c>
      <c r="BG305" s="69" t="s">
        <v>54</v>
      </c>
      <c r="BH305" s="69" t="s">
        <v>54</v>
      </c>
      <c r="BI305" s="69" t="s">
        <v>54</v>
      </c>
      <c r="BJ305" s="69" t="s">
        <v>54</v>
      </c>
      <c r="BK305" s="61">
        <f t="shared" si="668"/>
        <v>0</v>
      </c>
      <c r="BL305" s="9">
        <f t="shared" si="669"/>
        <v>0</v>
      </c>
      <c r="BM305" s="9">
        <f t="shared" si="670"/>
        <v>0</v>
      </c>
      <c r="BN305" s="78">
        <v>0</v>
      </c>
      <c r="BO305" s="79" t="s">
        <v>54</v>
      </c>
      <c r="BP305" s="79" t="s">
        <v>54</v>
      </c>
      <c r="BQ305" s="79" t="s">
        <v>54</v>
      </c>
      <c r="BR305" s="79" t="s">
        <v>54</v>
      </c>
      <c r="BS305" s="79" t="s">
        <v>54</v>
      </c>
      <c r="BT305" s="79" t="s">
        <v>54</v>
      </c>
      <c r="BU305" s="79" t="s">
        <v>54</v>
      </c>
      <c r="BV305" s="61">
        <f t="shared" si="671"/>
        <v>0</v>
      </c>
      <c r="BW305" s="9">
        <f t="shared" si="672"/>
        <v>0</v>
      </c>
      <c r="BX305" s="9">
        <f t="shared" si="673"/>
        <v>0</v>
      </c>
      <c r="BY305" s="8">
        <v>0</v>
      </c>
      <c r="BZ305" s="9">
        <f t="shared" si="674"/>
        <v>0</v>
      </c>
      <c r="CA305" s="9">
        <f t="shared" si="675"/>
        <v>0</v>
      </c>
      <c r="CB305" s="8">
        <v>0</v>
      </c>
      <c r="CC305" s="9">
        <f t="shared" si="676"/>
        <v>0</v>
      </c>
      <c r="CD305" s="9">
        <f t="shared" si="677"/>
        <v>0</v>
      </c>
      <c r="CE305" s="10">
        <v>1</v>
      </c>
    </row>
    <row r="306" spans="1:83" s="10" customFormat="1" ht="58.5" customHeight="1">
      <c r="A306" s="10" t="s">
        <v>2252</v>
      </c>
      <c r="B306" s="40"/>
      <c r="C306" s="123" t="s">
        <v>1657</v>
      </c>
      <c r="D306" s="20" t="s">
        <v>2184</v>
      </c>
      <c r="E306" s="20" t="s">
        <v>1690</v>
      </c>
      <c r="F306" s="20" t="s">
        <v>1691</v>
      </c>
      <c r="G306" s="96">
        <f>ROUND(H306*0.65,2)</f>
        <v>9.69</v>
      </c>
      <c r="H306" s="110">
        <f>SUMIF(цены!A:A,C306,цены!B:B)</f>
        <v>14.9</v>
      </c>
      <c r="I306" s="113">
        <f>SUMIF(наличие!H:H,C306,наличие!D:D)</f>
        <v>0</v>
      </c>
      <c r="J306" s="35">
        <v>0</v>
      </c>
      <c r="K306" s="32" t="s">
        <v>54</v>
      </c>
      <c r="L306" s="32" t="s">
        <v>54</v>
      </c>
      <c r="M306" s="32" t="s">
        <v>54</v>
      </c>
      <c r="N306" s="32" t="s">
        <v>54</v>
      </c>
      <c r="O306" s="32" t="s">
        <v>54</v>
      </c>
      <c r="P306" s="32" t="s">
        <v>54</v>
      </c>
      <c r="Q306" s="32" t="s">
        <v>54</v>
      </c>
      <c r="R306" s="36">
        <f t="shared" si="678"/>
        <v>0</v>
      </c>
      <c r="S306" s="92">
        <f t="shared" si="653"/>
        <v>0</v>
      </c>
      <c r="T306" s="42">
        <f t="shared" si="642"/>
        <v>2.9550000000000001</v>
      </c>
      <c r="U306" s="24">
        <f t="shared" si="654"/>
        <v>0</v>
      </c>
      <c r="V306" s="25">
        <f t="shared" si="655"/>
        <v>12.645</v>
      </c>
      <c r="W306" s="70">
        <f t="shared" si="656"/>
        <v>44</v>
      </c>
      <c r="X306" s="44">
        <f t="shared" si="679"/>
        <v>44.3</v>
      </c>
      <c r="Y306" s="11">
        <f t="shared" si="657"/>
        <v>3960</v>
      </c>
      <c r="Z306" s="6">
        <f t="shared" si="658"/>
        <v>2.479636219849743</v>
      </c>
      <c r="AA306" s="26">
        <f t="shared" si="659"/>
        <v>24.2</v>
      </c>
      <c r="AB306" s="11" t="e">
        <f>ROUND(AA306*#REF!,-1)</f>
        <v>#REF!</v>
      </c>
      <c r="AC306" s="7">
        <f t="shared" si="660"/>
        <v>0.91379992091735862</v>
      </c>
      <c r="AD306" s="27">
        <f t="shared" si="661"/>
        <v>18.2</v>
      </c>
      <c r="AE306" s="11" t="e">
        <f>ROUND(AD306*#REF!,-1)</f>
        <v>#REF!</v>
      </c>
      <c r="AF306" s="19">
        <f t="shared" si="662"/>
        <v>0.43930407275603006</v>
      </c>
      <c r="AG306" s="57"/>
      <c r="AH306" s="82">
        <f t="shared" si="680"/>
        <v>0</v>
      </c>
      <c r="AI306" s="83" t="s">
        <v>54</v>
      </c>
      <c r="AJ306" s="83" t="s">
        <v>54</v>
      </c>
      <c r="AK306" s="83" t="s">
        <v>54</v>
      </c>
      <c r="AL306" s="83" t="s">
        <v>54</v>
      </c>
      <c r="AM306" s="83" t="s">
        <v>54</v>
      </c>
      <c r="AN306" s="83" t="s">
        <v>54</v>
      </c>
      <c r="AO306" s="83" t="s">
        <v>54</v>
      </c>
      <c r="AP306" s="89">
        <f t="shared" si="663"/>
        <v>0</v>
      </c>
      <c r="AQ306" s="86">
        <f t="shared" si="664"/>
        <v>0</v>
      </c>
      <c r="AR306" s="64">
        <v>0</v>
      </c>
      <c r="AS306" s="65" t="s">
        <v>54</v>
      </c>
      <c r="AT306" s="65" t="s">
        <v>54</v>
      </c>
      <c r="AU306" s="65" t="s">
        <v>54</v>
      </c>
      <c r="AV306" s="65" t="s">
        <v>54</v>
      </c>
      <c r="AW306" s="65" t="s">
        <v>54</v>
      </c>
      <c r="AX306" s="65" t="s">
        <v>54</v>
      </c>
      <c r="AY306" s="65" t="s">
        <v>54</v>
      </c>
      <c r="AZ306" s="61">
        <f t="shared" si="665"/>
        <v>0</v>
      </c>
      <c r="BA306" s="9">
        <f t="shared" si="666"/>
        <v>0</v>
      </c>
      <c r="BB306" s="9">
        <f t="shared" si="667"/>
        <v>0</v>
      </c>
      <c r="BC306" s="68">
        <v>0</v>
      </c>
      <c r="BD306" s="69" t="s">
        <v>54</v>
      </c>
      <c r="BE306" s="69" t="s">
        <v>54</v>
      </c>
      <c r="BF306" s="69" t="s">
        <v>54</v>
      </c>
      <c r="BG306" s="69" t="s">
        <v>54</v>
      </c>
      <c r="BH306" s="69" t="s">
        <v>54</v>
      </c>
      <c r="BI306" s="69" t="s">
        <v>54</v>
      </c>
      <c r="BJ306" s="69" t="s">
        <v>54</v>
      </c>
      <c r="BK306" s="61">
        <f t="shared" si="668"/>
        <v>0</v>
      </c>
      <c r="BL306" s="9">
        <f t="shared" si="669"/>
        <v>0</v>
      </c>
      <c r="BM306" s="9">
        <f t="shared" si="670"/>
        <v>0</v>
      </c>
      <c r="BN306" s="78">
        <v>0</v>
      </c>
      <c r="BO306" s="79" t="s">
        <v>54</v>
      </c>
      <c r="BP306" s="79" t="s">
        <v>54</v>
      </c>
      <c r="BQ306" s="79" t="s">
        <v>54</v>
      </c>
      <c r="BR306" s="79" t="s">
        <v>54</v>
      </c>
      <c r="BS306" s="79" t="s">
        <v>54</v>
      </c>
      <c r="BT306" s="79" t="s">
        <v>54</v>
      </c>
      <c r="BU306" s="79" t="s">
        <v>54</v>
      </c>
      <c r="BV306" s="61">
        <f t="shared" si="671"/>
        <v>0</v>
      </c>
      <c r="BW306" s="9">
        <f t="shared" si="672"/>
        <v>0</v>
      </c>
      <c r="BX306" s="9">
        <f t="shared" si="673"/>
        <v>0</v>
      </c>
      <c r="BY306" s="8">
        <v>0</v>
      </c>
      <c r="BZ306" s="9">
        <f t="shared" si="674"/>
        <v>0</v>
      </c>
      <c r="CA306" s="9">
        <f t="shared" si="675"/>
        <v>0</v>
      </c>
      <c r="CB306" s="8">
        <v>0</v>
      </c>
      <c r="CC306" s="9">
        <f t="shared" si="676"/>
        <v>0</v>
      </c>
      <c r="CD306" s="9">
        <f t="shared" si="677"/>
        <v>0</v>
      </c>
      <c r="CE306" s="10">
        <v>1</v>
      </c>
    </row>
    <row r="307" spans="1:83" s="10" customFormat="1" ht="58.5" customHeight="1">
      <c r="A307" s="10" t="s">
        <v>2252</v>
      </c>
      <c r="B307" s="40"/>
      <c r="C307" s="123" t="s">
        <v>1657</v>
      </c>
      <c r="D307" s="20" t="s">
        <v>2198</v>
      </c>
      <c r="E307" s="20" t="s">
        <v>1690</v>
      </c>
      <c r="F307" s="20" t="s">
        <v>1691</v>
      </c>
      <c r="G307" s="96">
        <f>ROUND(H307*0.65,2)</f>
        <v>9.69</v>
      </c>
      <c r="H307" s="110">
        <f>SUMIF(цены!A:A,C307,цены!B:B)</f>
        <v>14.9</v>
      </c>
      <c r="I307" s="113">
        <f>SUMIF(наличие!H:H,C307,наличие!D:D)</f>
        <v>0</v>
      </c>
      <c r="J307" s="35">
        <v>0</v>
      </c>
      <c r="K307" s="32" t="s">
        <v>54</v>
      </c>
      <c r="L307" s="32" t="s">
        <v>54</v>
      </c>
      <c r="M307" s="32" t="s">
        <v>54</v>
      </c>
      <c r="N307" s="32" t="s">
        <v>54</v>
      </c>
      <c r="O307" s="32" t="s">
        <v>54</v>
      </c>
      <c r="P307" s="32" t="s">
        <v>54</v>
      </c>
      <c r="Q307" s="32" t="s">
        <v>54</v>
      </c>
      <c r="R307" s="36">
        <f t="shared" si="678"/>
        <v>0</v>
      </c>
      <c r="S307" s="92">
        <f t="shared" si="653"/>
        <v>0</v>
      </c>
      <c r="T307" s="42">
        <f t="shared" si="642"/>
        <v>2.9550000000000001</v>
      </c>
      <c r="U307" s="24">
        <f t="shared" si="654"/>
        <v>0</v>
      </c>
      <c r="V307" s="25">
        <f t="shared" si="655"/>
        <v>12.645</v>
      </c>
      <c r="W307" s="70">
        <f t="shared" si="656"/>
        <v>44</v>
      </c>
      <c r="X307" s="44">
        <f t="shared" si="679"/>
        <v>44.3</v>
      </c>
      <c r="Y307" s="11">
        <f t="shared" si="657"/>
        <v>3960</v>
      </c>
      <c r="Z307" s="6">
        <f t="shared" si="658"/>
        <v>2.479636219849743</v>
      </c>
      <c r="AA307" s="26">
        <f t="shared" si="659"/>
        <v>24.2</v>
      </c>
      <c r="AB307" s="11" t="e">
        <f>ROUND(AA307*#REF!,-1)</f>
        <v>#REF!</v>
      </c>
      <c r="AC307" s="7">
        <f t="shared" si="660"/>
        <v>0.91379992091735862</v>
      </c>
      <c r="AD307" s="27">
        <f t="shared" si="661"/>
        <v>18.2</v>
      </c>
      <c r="AE307" s="11" t="e">
        <f>ROUND(AD307*#REF!,-1)</f>
        <v>#REF!</v>
      </c>
      <c r="AF307" s="19">
        <f t="shared" si="662"/>
        <v>0.43930407275603006</v>
      </c>
      <c r="AG307" s="57"/>
      <c r="AH307" s="82">
        <f t="shared" si="680"/>
        <v>0</v>
      </c>
      <c r="AI307" s="83" t="s">
        <v>54</v>
      </c>
      <c r="AJ307" s="83" t="s">
        <v>54</v>
      </c>
      <c r="AK307" s="83" t="s">
        <v>54</v>
      </c>
      <c r="AL307" s="83" t="s">
        <v>54</v>
      </c>
      <c r="AM307" s="83" t="s">
        <v>54</v>
      </c>
      <c r="AN307" s="83" t="s">
        <v>54</v>
      </c>
      <c r="AO307" s="83" t="s">
        <v>54</v>
      </c>
      <c r="AP307" s="89">
        <f t="shared" si="663"/>
        <v>0</v>
      </c>
      <c r="AQ307" s="86">
        <f t="shared" si="664"/>
        <v>0</v>
      </c>
      <c r="AR307" s="64">
        <v>0</v>
      </c>
      <c r="AS307" s="65" t="s">
        <v>54</v>
      </c>
      <c r="AT307" s="65" t="s">
        <v>54</v>
      </c>
      <c r="AU307" s="65" t="s">
        <v>54</v>
      </c>
      <c r="AV307" s="65" t="s">
        <v>54</v>
      </c>
      <c r="AW307" s="65" t="s">
        <v>54</v>
      </c>
      <c r="AX307" s="65" t="s">
        <v>54</v>
      </c>
      <c r="AY307" s="65" t="s">
        <v>54</v>
      </c>
      <c r="AZ307" s="61">
        <f t="shared" si="665"/>
        <v>0</v>
      </c>
      <c r="BA307" s="9">
        <f t="shared" si="666"/>
        <v>0</v>
      </c>
      <c r="BB307" s="9">
        <f t="shared" si="667"/>
        <v>0</v>
      </c>
      <c r="BC307" s="68">
        <v>0</v>
      </c>
      <c r="BD307" s="69" t="s">
        <v>54</v>
      </c>
      <c r="BE307" s="69" t="s">
        <v>54</v>
      </c>
      <c r="BF307" s="69" t="s">
        <v>54</v>
      </c>
      <c r="BG307" s="69" t="s">
        <v>54</v>
      </c>
      <c r="BH307" s="69" t="s">
        <v>54</v>
      </c>
      <c r="BI307" s="69" t="s">
        <v>54</v>
      </c>
      <c r="BJ307" s="69" t="s">
        <v>54</v>
      </c>
      <c r="BK307" s="61">
        <f t="shared" si="668"/>
        <v>0</v>
      </c>
      <c r="BL307" s="9">
        <f t="shared" si="669"/>
        <v>0</v>
      </c>
      <c r="BM307" s="9">
        <f t="shared" si="670"/>
        <v>0</v>
      </c>
      <c r="BN307" s="78">
        <v>0</v>
      </c>
      <c r="BO307" s="79" t="s">
        <v>54</v>
      </c>
      <c r="BP307" s="79" t="s">
        <v>54</v>
      </c>
      <c r="BQ307" s="79" t="s">
        <v>54</v>
      </c>
      <c r="BR307" s="79" t="s">
        <v>54</v>
      </c>
      <c r="BS307" s="79" t="s">
        <v>54</v>
      </c>
      <c r="BT307" s="79" t="s">
        <v>54</v>
      </c>
      <c r="BU307" s="79" t="s">
        <v>54</v>
      </c>
      <c r="BV307" s="61">
        <f t="shared" si="671"/>
        <v>0</v>
      </c>
      <c r="BW307" s="9">
        <f t="shared" si="672"/>
        <v>0</v>
      </c>
      <c r="BX307" s="9">
        <f t="shared" si="673"/>
        <v>0</v>
      </c>
      <c r="BY307" s="8">
        <v>0</v>
      </c>
      <c r="BZ307" s="9">
        <f t="shared" si="674"/>
        <v>0</v>
      </c>
      <c r="CA307" s="9">
        <f t="shared" si="675"/>
        <v>0</v>
      </c>
      <c r="CB307" s="8">
        <v>0</v>
      </c>
      <c r="CC307" s="9">
        <f t="shared" si="676"/>
        <v>0</v>
      </c>
      <c r="CD307" s="9">
        <f t="shared" si="677"/>
        <v>0</v>
      </c>
      <c r="CE307" s="10">
        <v>1</v>
      </c>
    </row>
    <row r="308" spans="1:83">
      <c r="R308" s="21"/>
    </row>
    <row r="309" spans="1:83">
      <c r="AI309" s="137">
        <f>SUM(AP308:AP308)</f>
        <v>0</v>
      </c>
      <c r="AJ309" s="135"/>
      <c r="AK309" s="135"/>
      <c r="AL309" s="135"/>
      <c r="AM309" s="135"/>
      <c r="AN309" s="135"/>
      <c r="AR309" s="23"/>
      <c r="AS309" s="137">
        <f>SUM(AZ308:AZ308)</f>
        <v>0</v>
      </c>
      <c r="AT309" s="135"/>
      <c r="AU309" s="135"/>
      <c r="AV309" s="135"/>
      <c r="AW309" s="135"/>
      <c r="AX309" s="135"/>
      <c r="BC309" s="23"/>
      <c r="BD309" s="137">
        <f>SUM(BK308:BK308)</f>
        <v>0</v>
      </c>
      <c r="BE309" s="135"/>
      <c r="BF309" s="135"/>
      <c r="BG309" s="135"/>
      <c r="BH309" s="135"/>
      <c r="BI309" s="135"/>
      <c r="BN309" s="23"/>
      <c r="BO309" s="137">
        <f>SUM(BV308:BV308)</f>
        <v>0</v>
      </c>
      <c r="BP309" s="135"/>
      <c r="BQ309" s="135"/>
      <c r="BR309" s="135"/>
      <c r="BS309" s="135"/>
      <c r="BT309" s="135"/>
      <c r="BY309" s="71">
        <f>SUM(BY308:BY308)</f>
        <v>0</v>
      </c>
      <c r="CB309" s="71">
        <f>SUM(CB308:CB308)</f>
        <v>0</v>
      </c>
    </row>
    <row r="310" spans="1:83">
      <c r="AR310" s="22"/>
      <c r="AS310" s="138">
        <f>SUM(BA:BA)</f>
        <v>16968.686249999995</v>
      </c>
      <c r="AT310" s="135"/>
      <c r="AU310" s="135"/>
      <c r="AV310" s="135"/>
      <c r="AW310" s="135"/>
      <c r="AX310" s="135"/>
      <c r="BC310" s="22"/>
      <c r="BD310" s="138">
        <f>SUM(BL:BL)</f>
        <v>9807.4854000000014</v>
      </c>
      <c r="BE310" s="135"/>
      <c r="BF310" s="135"/>
      <c r="BG310" s="135"/>
      <c r="BH310" s="135"/>
      <c r="BI310" s="135"/>
      <c r="BN310" s="22"/>
      <c r="BO310" s="138">
        <f>SUM(BW:BW)</f>
        <v>20608.799999999996</v>
      </c>
      <c r="BP310" s="135"/>
      <c r="BQ310" s="135"/>
      <c r="BR310" s="135"/>
      <c r="BS310" s="135"/>
      <c r="BT310" s="135"/>
      <c r="BY310" s="72">
        <f>SUM(BZ:BZ)</f>
        <v>0</v>
      </c>
      <c r="BZ310" s="38"/>
      <c r="CA310" s="38"/>
      <c r="CB310" s="72">
        <f>SUM(CC:CC)</f>
        <v>0</v>
      </c>
    </row>
    <row r="311" spans="1:83">
      <c r="B311" t="s">
        <v>74</v>
      </c>
      <c r="C311" s="121">
        <f t="shared" ref="C311:C316" si="681">SUMIF(A:A,B311,R:R)</f>
        <v>770</v>
      </c>
      <c r="D311" s="111">
        <f t="shared" ref="D311:D316" si="682">SUMIF(A:A,B311,S:S)</f>
        <v>7120.7</v>
      </c>
      <c r="E311" s="111"/>
      <c r="F311" s="111"/>
      <c r="G311" s="112">
        <f t="shared" ref="G311:G316" si="683">D311/C311</f>
        <v>9.2476623376623373</v>
      </c>
      <c r="AI311" s="138">
        <f>SUM(AQ:AQ)</f>
        <v>27590.56000000003</v>
      </c>
      <c r="AJ311" s="135"/>
      <c r="AK311" s="135"/>
      <c r="AL311" s="135"/>
      <c r="AM311" s="135"/>
      <c r="AN311" s="135"/>
      <c r="AR311" s="22"/>
      <c r="AS311" s="138">
        <f>SUM(BB:BB)</f>
        <v>9758.0300000000025</v>
      </c>
      <c r="AT311" s="135"/>
      <c r="AU311" s="135"/>
      <c r="AV311" s="135"/>
      <c r="AW311" s="135"/>
      <c r="AX311" s="135"/>
      <c r="BC311" s="22"/>
      <c r="BD311" s="138">
        <f>SUM(BM:BM)</f>
        <v>5182.8699999999981</v>
      </c>
      <c r="BE311" s="135"/>
      <c r="BF311" s="135"/>
      <c r="BG311" s="135"/>
      <c r="BH311" s="135"/>
      <c r="BI311" s="135"/>
      <c r="BN311" s="22"/>
      <c r="BO311" s="138">
        <f>SUM(BX:BX)</f>
        <v>7422.18</v>
      </c>
      <c r="BP311" s="135"/>
      <c r="BQ311" s="135"/>
      <c r="BR311" s="135"/>
      <c r="BS311" s="135"/>
      <c r="BT311" s="135"/>
      <c r="BY311" s="72">
        <f>SUM(CA:CA)</f>
        <v>0</v>
      </c>
      <c r="BZ311" s="38"/>
      <c r="CA311" s="38"/>
      <c r="CB311" s="72">
        <f>SUM(CD:CD)</f>
        <v>0</v>
      </c>
    </row>
    <row r="312" spans="1:83">
      <c r="B312" t="s">
        <v>64</v>
      </c>
      <c r="C312" s="121">
        <f t="shared" si="681"/>
        <v>0</v>
      </c>
      <c r="D312" s="111">
        <f t="shared" si="682"/>
        <v>0</v>
      </c>
      <c r="E312" s="111"/>
      <c r="F312" s="111"/>
      <c r="G312" s="112" t="e">
        <f t="shared" si="683"/>
        <v>#DIV/0!</v>
      </c>
      <c r="AN312" s="34"/>
      <c r="AX312" s="34"/>
      <c r="BI312" s="34"/>
      <c r="BT312" s="34"/>
      <c r="BY312" s="73"/>
      <c r="CB312" s="73"/>
    </row>
    <row r="313" spans="1:83">
      <c r="B313" t="s">
        <v>66</v>
      </c>
      <c r="C313" s="121">
        <f t="shared" si="681"/>
        <v>1099</v>
      </c>
      <c r="D313" s="111">
        <f t="shared" si="682"/>
        <v>19679.11</v>
      </c>
      <c r="E313" s="111"/>
      <c r="F313" s="111"/>
      <c r="G313" s="112">
        <f t="shared" si="683"/>
        <v>17.906378525932666</v>
      </c>
      <c r="AS313" s="136">
        <f>AS310*0.85</f>
        <v>14423.383312499995</v>
      </c>
      <c r="AT313" s="135"/>
      <c r="AU313" s="135"/>
      <c r="AV313" s="135"/>
      <c r="AW313" s="135"/>
      <c r="AX313" s="135"/>
      <c r="BD313" s="136">
        <f>BD310*0.85</f>
        <v>8336.3625900000006</v>
      </c>
      <c r="BE313" s="135"/>
      <c r="BF313" s="135"/>
      <c r="BG313" s="135"/>
      <c r="BH313" s="135"/>
      <c r="BI313" s="135"/>
      <c r="BO313" s="136">
        <f>BO310*0.85</f>
        <v>17517.479999999996</v>
      </c>
      <c r="BP313" s="135"/>
      <c r="BQ313" s="135"/>
      <c r="BR313" s="135"/>
      <c r="BS313" s="135"/>
      <c r="BT313" s="135"/>
      <c r="BY313" s="74">
        <f>BY310</f>
        <v>0</v>
      </c>
      <c r="CB313" s="74">
        <f>CB310</f>
        <v>0</v>
      </c>
    </row>
    <row r="314" spans="1:83">
      <c r="B314" t="s">
        <v>240</v>
      </c>
      <c r="C314" s="121">
        <f t="shared" si="681"/>
        <v>72</v>
      </c>
      <c r="D314" s="111">
        <f t="shared" si="682"/>
        <v>650.88</v>
      </c>
      <c r="E314" s="111"/>
      <c r="F314" s="111"/>
      <c r="G314" s="112">
        <f t="shared" si="683"/>
        <v>9.0399999999999991</v>
      </c>
      <c r="AI314" s="136">
        <f>AI311*1.2</f>
        <v>33108.672000000035</v>
      </c>
      <c r="AJ314" s="135"/>
      <c r="AK314" s="135"/>
      <c r="AL314" s="135"/>
      <c r="AM314" s="135"/>
      <c r="AN314" s="135"/>
      <c r="AS314" s="136">
        <f>AS311*1.3</f>
        <v>12685.439000000004</v>
      </c>
      <c r="AT314" s="135"/>
      <c r="AU314" s="135"/>
      <c r="AV314" s="135"/>
      <c r="AW314" s="135"/>
      <c r="AX314" s="135"/>
      <c r="BA314" s="21"/>
      <c r="BB314" s="21"/>
      <c r="BD314" s="136">
        <f>BD311*1.3</f>
        <v>6737.7309999999979</v>
      </c>
      <c r="BE314" s="135"/>
      <c r="BF314" s="135"/>
      <c r="BG314" s="135"/>
      <c r="BH314" s="135"/>
      <c r="BI314" s="135"/>
      <c r="BL314" s="21"/>
      <c r="BM314" s="21"/>
      <c r="BO314" s="136">
        <f>BO311*1.3</f>
        <v>9648.8340000000007</v>
      </c>
      <c r="BP314" s="135"/>
      <c r="BQ314" s="135"/>
      <c r="BR314" s="135"/>
      <c r="BS314" s="135"/>
      <c r="BT314" s="135"/>
      <c r="BW314" s="21"/>
      <c r="BX314" s="21"/>
      <c r="BY314" s="74">
        <f>BY311*1.2</f>
        <v>0</v>
      </c>
      <c r="CB314" s="74">
        <f>CB311*1.2</f>
        <v>0</v>
      </c>
    </row>
    <row r="315" spans="1:83">
      <c r="B315" t="s">
        <v>21</v>
      </c>
      <c r="C315" s="121">
        <f t="shared" si="681"/>
        <v>998</v>
      </c>
      <c r="D315" s="111">
        <f t="shared" si="682"/>
        <v>7051.1200000000026</v>
      </c>
      <c r="E315" s="111"/>
      <c r="F315" s="111"/>
      <c r="G315" s="112">
        <f t="shared" si="683"/>
        <v>7.0652505010020068</v>
      </c>
      <c r="AS315" s="134">
        <f>(AS313-AS314)/AS314</f>
        <v>0.13700308775281567</v>
      </c>
      <c r="AT315" s="135"/>
      <c r="AU315" s="135"/>
      <c r="AV315" s="135"/>
      <c r="AW315" s="135"/>
      <c r="AX315" s="135"/>
      <c r="BA315" s="21"/>
      <c r="BB315" s="21"/>
      <c r="BD315" s="134">
        <f>(BD313-BD314)/BD314</f>
        <v>0.23726557056077233</v>
      </c>
      <c r="BE315" s="135"/>
      <c r="BF315" s="135"/>
      <c r="BG315" s="135"/>
      <c r="BH315" s="135"/>
      <c r="BI315" s="135"/>
      <c r="BL315" s="21"/>
      <c r="BM315" s="21"/>
      <c r="BO315" s="134">
        <f>(BO313-BO314)/BO314</f>
        <v>0.81550226690603178</v>
      </c>
      <c r="BP315" s="135"/>
      <c r="BQ315" s="135"/>
      <c r="BR315" s="135"/>
      <c r="BS315" s="135"/>
      <c r="BT315" s="135"/>
      <c r="BW315" s="21"/>
      <c r="BX315" s="21"/>
      <c r="BY315" s="75" t="e">
        <f>(BY313-BY314)/BY314</f>
        <v>#DIV/0!</v>
      </c>
      <c r="CB315" s="75" t="e">
        <f>(CB313-CB314)/CB314</f>
        <v>#DIV/0!</v>
      </c>
    </row>
    <row r="316" spans="1:83">
      <c r="B316" t="s">
        <v>65</v>
      </c>
      <c r="C316" s="121">
        <f t="shared" si="681"/>
        <v>463</v>
      </c>
      <c r="D316" s="111">
        <f t="shared" si="682"/>
        <v>5930.7699999999995</v>
      </c>
      <c r="E316" s="111"/>
      <c r="F316" s="111"/>
      <c r="G316" s="112">
        <f t="shared" si="683"/>
        <v>12.809438444924405</v>
      </c>
      <c r="AZ316" s="21"/>
      <c r="BA316" s="21"/>
      <c r="BB316" s="21"/>
      <c r="BK316" s="21"/>
      <c r="BL316" s="21"/>
      <c r="BM316" s="21"/>
      <c r="BV316" s="21"/>
      <c r="BW316" s="21"/>
      <c r="BX316" s="21"/>
    </row>
    <row r="317" spans="1:83">
      <c r="AZ317" s="38"/>
      <c r="BK317" s="38"/>
      <c r="BV317" s="38"/>
    </row>
    <row r="318" spans="1:83">
      <c r="C318" s="121">
        <f>SUM(C311:C317)</f>
        <v>3402</v>
      </c>
      <c r="D318" s="111">
        <f>SUM(D311:D317)</f>
        <v>40432.58</v>
      </c>
      <c r="E318" s="111"/>
      <c r="F318" s="111"/>
      <c r="AZ318" s="38"/>
      <c r="BK318" s="38"/>
      <c r="BV318" s="38"/>
    </row>
  </sheetData>
  <sortState xmlns:xlrd2="http://schemas.microsoft.com/office/spreadsheetml/2017/richdata2" ref="A3:CI705">
    <sortCondition ref="C3:C705"/>
    <sortCondition ref="D3:D705"/>
  </sortState>
  <mergeCells count="26">
    <mergeCell ref="AM1:AO1"/>
    <mergeCell ref="AH1:AL1"/>
    <mergeCell ref="BO314:BT314"/>
    <mergeCell ref="BO315:BT315"/>
    <mergeCell ref="AI309:AN309"/>
    <mergeCell ref="AI311:AN311"/>
    <mergeCell ref="AI314:AN314"/>
    <mergeCell ref="BN1:BU1"/>
    <mergeCell ref="BO309:BT309"/>
    <mergeCell ref="BO310:BT310"/>
    <mergeCell ref="BO311:BT311"/>
    <mergeCell ref="BO313:BT313"/>
    <mergeCell ref="BD313:BI313"/>
    <mergeCell ref="BD314:BI314"/>
    <mergeCell ref="BD315:BI315"/>
    <mergeCell ref="BC1:BJ1"/>
    <mergeCell ref="AR1:AY1"/>
    <mergeCell ref="AS315:AX315"/>
    <mergeCell ref="AS314:AX314"/>
    <mergeCell ref="BD309:BI309"/>
    <mergeCell ref="BD310:BI310"/>
    <mergeCell ref="BD311:BI311"/>
    <mergeCell ref="AS309:AX309"/>
    <mergeCell ref="AS310:AX310"/>
    <mergeCell ref="AS311:AX311"/>
    <mergeCell ref="AS313:AX313"/>
  </mergeCells>
  <conditionalFormatting sqref="S8:S10 S33 S68:S70 S76 S78:S79 S91 S72:S74 S178:S181 S159:S170 S157 S226:S307 S59 S93:S95">
    <cfRule type="cellIs" dxfId="1539" priority="25318" stopIfTrue="1" operator="equal">
      <formula>"~"</formula>
    </cfRule>
    <cfRule type="cellIs" dxfId="1538" priority="25319" stopIfTrue="1" operator="equal">
      <formula>"sold out"</formula>
    </cfRule>
  </conditionalFormatting>
  <conditionalFormatting sqref="J8:Q10 J33:Q33 J68:Q70 J76 K76:Q77 J78:Q79 J91:Q91 BN91:BU91 BC91:BJ91 AR91:AY91 AH91:AO91 J72:Q74 J178:Q178 BD226:BJ307 AS226:AY307 BO226:BU307 AI226:AO307 K226:Q307 K59 J67:K67 AH93:AO95 AR93:AY95 BC93:BJ95 BN93:BU95 J93:Q95 J92:L92">
    <cfRule type="cellIs" dxfId="1537" priority="22554" stopIfTrue="1" operator="equal">
      <formula>"~"</formula>
    </cfRule>
    <cfRule type="cellIs" dxfId="1536" priority="22555" stopIfTrue="1" operator="equal">
      <formula>"sold out"</formula>
    </cfRule>
  </conditionalFormatting>
  <conditionalFormatting sqref="BY8:BY10 CB8:CB10 K8:R10 CB16:CB17 BY16:BY17 CB22:CB23 BY22:BY23 CB27:CB29 BY33 CB33 K33:R33 CB37:CB40 BY37:BY40 CB57:CB59 R68:R70 CB64:CB70 BY64:BY70 CB76 BY76 R76 K76:Q77 K78:R79 BY78:BY79 CB78:CB79 CB91:CB95 BY91:BY95 M91 R91 BF91 BQ91 O91 BS91 BH91 AU91 AW91 AK91 AM91 M68:M70 O68:O70 CB72:CB74 R72:R74 BY72:BY74 CB179 M178 R178:R181 CB182:CB183 BY179:BY183 CB159:CB170 CB157 BY159:BY170 BY157 R159:R170 R157 CB226:CB307 BY226:BY307 AR226:AR307 AH226:AH307 J226:J307 R226:R307 BC226:BC307 BN226:BN307 BY59 R59 O72:O74 M72:M74 AM93:AM95 AK93:AK95 AW93:AW95 AU93:AU95 BH93:BH95 BS93:BS95 O93:O95 BQ93:BQ95 BF93:BF95 R93:R95 M93:M95">
    <cfRule type="cellIs" dxfId="1535" priority="21923" operator="greaterThan">
      <formula>0</formula>
    </cfRule>
  </conditionalFormatting>
  <conditionalFormatting sqref="CB15 BY15">
    <cfRule type="cellIs" dxfId="1534" priority="19052" operator="greaterThan">
      <formula>0</formula>
    </cfRule>
  </conditionalFormatting>
  <conditionalFormatting sqref="CB180">
    <cfRule type="cellIs" dxfId="1533" priority="13481" operator="greaterThan">
      <formula>0</formula>
    </cfRule>
  </conditionalFormatting>
  <conditionalFormatting sqref="CB181">
    <cfRule type="cellIs" dxfId="1532" priority="13365" operator="greaterThan">
      <formula>0</formula>
    </cfRule>
  </conditionalFormatting>
  <conditionalFormatting sqref="CB71">
    <cfRule type="cellIs" dxfId="1531" priority="13014" operator="greaterThan">
      <formula>0</formula>
    </cfRule>
  </conditionalFormatting>
  <conditionalFormatting sqref="J71">
    <cfRule type="cellIs" dxfId="1530" priority="13001" stopIfTrue="1" operator="equal">
      <formula>"~"</formula>
    </cfRule>
    <cfRule type="cellIs" dxfId="1529" priority="13002" stopIfTrue="1" operator="equal">
      <formula>"sold out"</formula>
    </cfRule>
  </conditionalFormatting>
  <conditionalFormatting sqref="I3:I4 I8:I10 I15:I17 I22:I23 I27:I29 I33 I37:I40 I57:I59 I76:I79 I91:I95 I132:I138 I64:I74 I140:I153 I177:I183 I239:I248 I252:I256 I262:I265 I157:I165">
    <cfRule type="cellIs" dxfId="1528" priority="9665" operator="greaterThan">
      <formula>0</formula>
    </cfRule>
  </conditionalFormatting>
  <conditionalFormatting sqref="S77">
    <cfRule type="cellIs" dxfId="1527" priority="9618" stopIfTrue="1" operator="equal">
      <formula>"~"</formula>
    </cfRule>
    <cfRule type="cellIs" dxfId="1526" priority="9619" stopIfTrue="1" operator="equal">
      <formula>"sold out"</formula>
    </cfRule>
  </conditionalFormatting>
  <conditionalFormatting sqref="J77">
    <cfRule type="cellIs" dxfId="1525" priority="9616" stopIfTrue="1" operator="equal">
      <formula>"~"</formula>
    </cfRule>
    <cfRule type="cellIs" dxfId="1524" priority="9617" stopIfTrue="1" operator="equal">
      <formula>"sold out"</formula>
    </cfRule>
  </conditionalFormatting>
  <conditionalFormatting sqref="CB77 BY77 R77">
    <cfRule type="cellIs" dxfId="1523" priority="9615" operator="greaterThan">
      <formula>0</formula>
    </cfRule>
  </conditionalFormatting>
  <conditionalFormatting sqref="J57:J59">
    <cfRule type="cellIs" dxfId="1522" priority="9536" stopIfTrue="1" operator="equal">
      <formula>"~"</formula>
    </cfRule>
    <cfRule type="cellIs" dxfId="1521" priority="9537" stopIfTrue="1" operator="equal">
      <formula>"sold out"</formula>
    </cfRule>
  </conditionalFormatting>
  <conditionalFormatting sqref="S15:S17">
    <cfRule type="cellIs" dxfId="1520" priority="9382" stopIfTrue="1" operator="equal">
      <formula>"~"</formula>
    </cfRule>
    <cfRule type="cellIs" dxfId="1519" priority="9383" stopIfTrue="1" operator="equal">
      <formula>"sold out"</formula>
    </cfRule>
  </conditionalFormatting>
  <conditionalFormatting sqref="R15:R17">
    <cfRule type="cellIs" dxfId="1518" priority="9381" operator="greaterThan">
      <formula>0</formula>
    </cfRule>
  </conditionalFormatting>
  <conditionalFormatting sqref="J15:J17">
    <cfRule type="cellIs" dxfId="1517" priority="9379" stopIfTrue="1" operator="equal">
      <formula>"~"</formula>
    </cfRule>
    <cfRule type="cellIs" dxfId="1516" priority="9380" stopIfTrue="1" operator="equal">
      <formula>"sold out"</formula>
    </cfRule>
  </conditionalFormatting>
  <conditionalFormatting sqref="K15:Q17">
    <cfRule type="cellIs" dxfId="1515" priority="9377" stopIfTrue="1" operator="equal">
      <formula>"~"</formula>
    </cfRule>
    <cfRule type="cellIs" dxfId="1514" priority="9378" stopIfTrue="1" operator="equal">
      <formula>"sold out"</formula>
    </cfRule>
  </conditionalFormatting>
  <conditionalFormatting sqref="K15:Q17">
    <cfRule type="cellIs" dxfId="1513" priority="9376" operator="greaterThan">
      <formula>0</formula>
    </cfRule>
  </conditionalFormatting>
  <conditionalFormatting sqref="S22:S23">
    <cfRule type="cellIs" dxfId="1512" priority="9332" stopIfTrue="1" operator="equal">
      <formula>"~"</formula>
    </cfRule>
    <cfRule type="cellIs" dxfId="1511" priority="9333" stopIfTrue="1" operator="equal">
      <formula>"sold out"</formula>
    </cfRule>
  </conditionalFormatting>
  <conditionalFormatting sqref="R22:R23">
    <cfRule type="cellIs" dxfId="1510" priority="9331" operator="greaterThan">
      <formula>0</formula>
    </cfRule>
  </conditionalFormatting>
  <conditionalFormatting sqref="J22:J23">
    <cfRule type="cellIs" dxfId="1509" priority="9329" stopIfTrue="1" operator="equal">
      <formula>"~"</formula>
    </cfRule>
    <cfRule type="cellIs" dxfId="1508" priority="9330" stopIfTrue="1" operator="equal">
      <formula>"sold out"</formula>
    </cfRule>
  </conditionalFormatting>
  <conditionalFormatting sqref="K22:Q23">
    <cfRule type="cellIs" dxfId="1507" priority="9327" stopIfTrue="1" operator="equal">
      <formula>"~"</formula>
    </cfRule>
    <cfRule type="cellIs" dxfId="1506" priority="9328" stopIfTrue="1" operator="equal">
      <formula>"sold out"</formula>
    </cfRule>
  </conditionalFormatting>
  <conditionalFormatting sqref="K22:Q23">
    <cfRule type="cellIs" dxfId="1505" priority="9326" operator="greaterThan">
      <formula>0</formula>
    </cfRule>
  </conditionalFormatting>
  <conditionalFormatting sqref="J3:J4">
    <cfRule type="cellIs" dxfId="1504" priority="9227" stopIfTrue="1" operator="equal">
      <formula>"~"</formula>
    </cfRule>
    <cfRule type="cellIs" dxfId="1503" priority="9228" stopIfTrue="1" operator="equal">
      <formula>"sold out"</formula>
    </cfRule>
  </conditionalFormatting>
  <conditionalFormatting sqref="CB3:CB4">
    <cfRule type="cellIs" dxfId="1502" priority="9226" operator="greaterThan">
      <formula>0</formula>
    </cfRule>
  </conditionalFormatting>
  <conditionalFormatting sqref="S27:S29">
    <cfRule type="cellIs" dxfId="1501" priority="9180" stopIfTrue="1" operator="equal">
      <formula>"~"</formula>
    </cfRule>
    <cfRule type="cellIs" dxfId="1500" priority="9181" stopIfTrue="1" operator="equal">
      <formula>"sold out"</formula>
    </cfRule>
  </conditionalFormatting>
  <conditionalFormatting sqref="J27:J29">
    <cfRule type="cellIs" dxfId="1499" priority="9178" stopIfTrue="1" operator="equal">
      <formula>"~"</formula>
    </cfRule>
    <cfRule type="cellIs" dxfId="1498" priority="9179" stopIfTrue="1" operator="equal">
      <formula>"sold out"</formula>
    </cfRule>
  </conditionalFormatting>
  <conditionalFormatting sqref="R27:R29 BY27:BY29">
    <cfRule type="cellIs" dxfId="1497" priority="9177" operator="greaterThan">
      <formula>0</formula>
    </cfRule>
  </conditionalFormatting>
  <conditionalFormatting sqref="K27:Q29">
    <cfRule type="cellIs" dxfId="1496" priority="9140" stopIfTrue="1" operator="equal">
      <formula>"~"</formula>
    </cfRule>
    <cfRule type="cellIs" dxfId="1495" priority="9141" stopIfTrue="1" operator="equal">
      <formula>"sold out"</formula>
    </cfRule>
  </conditionalFormatting>
  <conditionalFormatting sqref="K27:Q29">
    <cfRule type="cellIs" dxfId="1494" priority="9139" operator="greaterThan">
      <formula>0</formula>
    </cfRule>
  </conditionalFormatting>
  <conditionalFormatting sqref="J37">
    <cfRule type="cellIs" dxfId="1493" priority="9037" stopIfTrue="1" operator="equal">
      <formula>"~"</formula>
    </cfRule>
    <cfRule type="cellIs" dxfId="1492" priority="9038" stopIfTrue="1" operator="equal">
      <formula>"sold out"</formula>
    </cfRule>
  </conditionalFormatting>
  <conditionalFormatting sqref="S37">
    <cfRule type="cellIs" dxfId="1491" priority="9039" stopIfTrue="1" operator="equal">
      <formula>"~"</formula>
    </cfRule>
    <cfRule type="cellIs" dxfId="1490" priority="9040" stopIfTrue="1" operator="equal">
      <formula>"sold out"</formula>
    </cfRule>
  </conditionalFormatting>
  <conditionalFormatting sqref="R37">
    <cfRule type="cellIs" dxfId="1489" priority="9036" operator="greaterThan">
      <formula>0</formula>
    </cfRule>
  </conditionalFormatting>
  <conditionalFormatting sqref="L37:P37">
    <cfRule type="cellIs" dxfId="1488" priority="9034" stopIfTrue="1" operator="equal">
      <formula>"~"</formula>
    </cfRule>
    <cfRule type="cellIs" dxfId="1487" priority="9035" stopIfTrue="1" operator="equal">
      <formula>"sold out"</formula>
    </cfRule>
  </conditionalFormatting>
  <conditionalFormatting sqref="O37 M37">
    <cfRule type="cellIs" dxfId="1486" priority="9033" operator="greaterThan">
      <formula>0</formula>
    </cfRule>
  </conditionalFormatting>
  <conditionalFormatting sqref="K37">
    <cfRule type="cellIs" dxfId="1485" priority="9015" stopIfTrue="1" operator="equal">
      <formula>"~"</formula>
    </cfRule>
    <cfRule type="cellIs" dxfId="1484" priority="9016" stopIfTrue="1" operator="equal">
      <formula>"sold out"</formula>
    </cfRule>
  </conditionalFormatting>
  <conditionalFormatting sqref="Q37">
    <cfRule type="cellIs" dxfId="1483" priority="9013" stopIfTrue="1" operator="equal">
      <formula>"~"</formula>
    </cfRule>
    <cfRule type="cellIs" dxfId="1482" priority="9014" stopIfTrue="1" operator="equal">
      <formula>"sold out"</formula>
    </cfRule>
  </conditionalFormatting>
  <conditionalFormatting sqref="J38">
    <cfRule type="cellIs" dxfId="1481" priority="8981" stopIfTrue="1" operator="equal">
      <formula>"~"</formula>
    </cfRule>
    <cfRule type="cellIs" dxfId="1480" priority="8982" stopIfTrue="1" operator="equal">
      <formula>"sold out"</formula>
    </cfRule>
  </conditionalFormatting>
  <conditionalFormatting sqref="S38">
    <cfRule type="cellIs" dxfId="1479" priority="8983" stopIfTrue="1" operator="equal">
      <formula>"~"</formula>
    </cfRule>
    <cfRule type="cellIs" dxfId="1478" priority="8984" stopIfTrue="1" operator="equal">
      <formula>"sold out"</formula>
    </cfRule>
  </conditionalFormatting>
  <conditionalFormatting sqref="R38">
    <cfRule type="cellIs" dxfId="1477" priority="8980" operator="greaterThan">
      <formula>0</formula>
    </cfRule>
  </conditionalFormatting>
  <conditionalFormatting sqref="L38:P38">
    <cfRule type="cellIs" dxfId="1476" priority="8978" stopIfTrue="1" operator="equal">
      <formula>"~"</formula>
    </cfRule>
    <cfRule type="cellIs" dxfId="1475" priority="8979" stopIfTrue="1" operator="equal">
      <formula>"sold out"</formula>
    </cfRule>
  </conditionalFormatting>
  <conditionalFormatting sqref="O38 M38">
    <cfRule type="cellIs" dxfId="1474" priority="8977" operator="greaterThan">
      <formula>0</formula>
    </cfRule>
  </conditionalFormatting>
  <conditionalFormatting sqref="K38">
    <cfRule type="cellIs" dxfId="1473" priority="8959" stopIfTrue="1" operator="equal">
      <formula>"~"</formula>
    </cfRule>
    <cfRule type="cellIs" dxfId="1472" priority="8960" stopIfTrue="1" operator="equal">
      <formula>"sold out"</formula>
    </cfRule>
  </conditionalFormatting>
  <conditionalFormatting sqref="Q38">
    <cfRule type="cellIs" dxfId="1471" priority="8957" stopIfTrue="1" operator="equal">
      <formula>"~"</formula>
    </cfRule>
    <cfRule type="cellIs" dxfId="1470" priority="8958" stopIfTrue="1" operator="equal">
      <formula>"sold out"</formula>
    </cfRule>
  </conditionalFormatting>
  <conditionalFormatting sqref="J39:J40">
    <cfRule type="cellIs" dxfId="1469" priority="8929" stopIfTrue="1" operator="equal">
      <formula>"~"</formula>
    </cfRule>
    <cfRule type="cellIs" dxfId="1468" priority="8930" stopIfTrue="1" operator="equal">
      <formula>"sold out"</formula>
    </cfRule>
  </conditionalFormatting>
  <conditionalFormatting sqref="S39:S40">
    <cfRule type="cellIs" dxfId="1467" priority="8931" stopIfTrue="1" operator="equal">
      <formula>"~"</formula>
    </cfRule>
    <cfRule type="cellIs" dxfId="1466" priority="8932" stopIfTrue="1" operator="equal">
      <formula>"sold out"</formula>
    </cfRule>
  </conditionalFormatting>
  <conditionalFormatting sqref="R39:R40">
    <cfRule type="cellIs" dxfId="1465" priority="8928" operator="greaterThan">
      <formula>0</formula>
    </cfRule>
  </conditionalFormatting>
  <conditionalFormatting sqref="L39:P40">
    <cfRule type="cellIs" dxfId="1464" priority="8926" stopIfTrue="1" operator="equal">
      <formula>"~"</formula>
    </cfRule>
    <cfRule type="cellIs" dxfId="1463" priority="8927" stopIfTrue="1" operator="equal">
      <formula>"sold out"</formula>
    </cfRule>
  </conditionalFormatting>
  <conditionalFormatting sqref="O39:O40 M39:M40">
    <cfRule type="cellIs" dxfId="1462" priority="8925" operator="greaterThan">
      <formula>0</formula>
    </cfRule>
  </conditionalFormatting>
  <conditionalFormatting sqref="K39:K40">
    <cfRule type="cellIs" dxfId="1461" priority="8907" stopIfTrue="1" operator="equal">
      <formula>"~"</formula>
    </cfRule>
    <cfRule type="cellIs" dxfId="1460" priority="8908" stopIfTrue="1" operator="equal">
      <formula>"sold out"</formula>
    </cfRule>
  </conditionalFormatting>
  <conditionalFormatting sqref="Q39:Q40">
    <cfRule type="cellIs" dxfId="1459" priority="8905" stopIfTrue="1" operator="equal">
      <formula>"~"</formula>
    </cfRule>
    <cfRule type="cellIs" dxfId="1458" priority="8906" stopIfTrue="1" operator="equal">
      <formula>"sold out"</formula>
    </cfRule>
  </conditionalFormatting>
  <conditionalFormatting sqref="J64:J66">
    <cfRule type="cellIs" dxfId="1457" priority="8706" stopIfTrue="1" operator="equal">
      <formula>"~"</formula>
    </cfRule>
    <cfRule type="cellIs" dxfId="1456" priority="8707" stopIfTrue="1" operator="equal">
      <formula>"sold out"</formula>
    </cfRule>
  </conditionalFormatting>
  <conditionalFormatting sqref="R64:R66">
    <cfRule type="cellIs" dxfId="1455" priority="8705" operator="greaterThan">
      <formula>0</formula>
    </cfRule>
  </conditionalFormatting>
  <conditionalFormatting sqref="S64:S66">
    <cfRule type="cellIs" dxfId="1454" priority="8708" stopIfTrue="1" operator="equal">
      <formula>"~"</formula>
    </cfRule>
    <cfRule type="cellIs" dxfId="1453" priority="8709" stopIfTrue="1" operator="equal">
      <formula>"sold out"</formula>
    </cfRule>
  </conditionalFormatting>
  <conditionalFormatting sqref="K64:Q66">
    <cfRule type="cellIs" dxfId="1452" priority="8668" stopIfTrue="1" operator="equal">
      <formula>"~"</formula>
    </cfRule>
    <cfRule type="cellIs" dxfId="1451" priority="8669" stopIfTrue="1" operator="equal">
      <formula>"sold out"</formula>
    </cfRule>
  </conditionalFormatting>
  <conditionalFormatting sqref="K64:Q66">
    <cfRule type="cellIs" dxfId="1450" priority="8667" operator="greaterThan">
      <formula>0</formula>
    </cfRule>
  </conditionalFormatting>
  <conditionalFormatting sqref="S182:S183">
    <cfRule type="cellIs" dxfId="1449" priority="8557" stopIfTrue="1" operator="equal">
      <formula>"~"</formula>
    </cfRule>
    <cfRule type="cellIs" dxfId="1448" priority="8558" stopIfTrue="1" operator="equal">
      <formula>"sold out"</formula>
    </cfRule>
  </conditionalFormatting>
  <conditionalFormatting sqref="R182:R183">
    <cfRule type="cellIs" dxfId="1447" priority="8554" operator="greaterThan">
      <formula>0</formula>
    </cfRule>
  </conditionalFormatting>
  <conditionalFormatting sqref="K11:Q11 K13:Q14">
    <cfRule type="cellIs" dxfId="1446" priority="8006" stopIfTrue="1" operator="equal">
      <formula>"~"</formula>
    </cfRule>
    <cfRule type="cellIs" dxfId="1445" priority="8007" stopIfTrue="1" operator="equal">
      <formula>"sold out"</formula>
    </cfRule>
  </conditionalFormatting>
  <conditionalFormatting sqref="S5:S7">
    <cfRule type="cellIs" dxfId="1444" priority="8097" stopIfTrue="1" operator="equal">
      <formula>"~"</formula>
    </cfRule>
    <cfRule type="cellIs" dxfId="1443" priority="8098" stopIfTrue="1" operator="equal">
      <formula>"sold out"</formula>
    </cfRule>
  </conditionalFormatting>
  <conditionalFormatting sqref="J5:J7">
    <cfRule type="cellIs" dxfId="1442" priority="8095" stopIfTrue="1" operator="equal">
      <formula>"~"</formula>
    </cfRule>
    <cfRule type="cellIs" dxfId="1441" priority="8096" stopIfTrue="1" operator="equal">
      <formula>"sold out"</formula>
    </cfRule>
  </conditionalFormatting>
  <conditionalFormatting sqref="CB5:CB7 BY5:BY7 R5:R7">
    <cfRule type="cellIs" dxfId="1440" priority="8094" operator="greaterThan">
      <formula>0</formula>
    </cfRule>
  </conditionalFormatting>
  <conditionalFormatting sqref="I5:I7">
    <cfRule type="cellIs" dxfId="1439" priority="8085" operator="greaterThan">
      <formula>0</formula>
    </cfRule>
  </conditionalFormatting>
  <conditionalFormatting sqref="K5:Q7">
    <cfRule type="cellIs" dxfId="1438" priority="8053" stopIfTrue="1" operator="equal">
      <formula>"~"</formula>
    </cfRule>
    <cfRule type="cellIs" dxfId="1437" priority="8054" stopIfTrue="1" operator="equal">
      <formula>"sold out"</formula>
    </cfRule>
  </conditionalFormatting>
  <conditionalFormatting sqref="K5:Q7">
    <cfRule type="cellIs" dxfId="1436" priority="8052" operator="greaterThan">
      <formula>0</formula>
    </cfRule>
  </conditionalFormatting>
  <conditionalFormatting sqref="S11 S13:S14">
    <cfRule type="cellIs" dxfId="1435" priority="8050" stopIfTrue="1" operator="equal">
      <formula>"~"</formula>
    </cfRule>
    <cfRule type="cellIs" dxfId="1434" priority="8051" stopIfTrue="1" operator="equal">
      <formula>"sold out"</formula>
    </cfRule>
  </conditionalFormatting>
  <conditionalFormatting sqref="J11 J13:J14">
    <cfRule type="cellIs" dxfId="1433" priority="8048" stopIfTrue="1" operator="equal">
      <formula>"~"</formula>
    </cfRule>
    <cfRule type="cellIs" dxfId="1432" priority="8049" stopIfTrue="1" operator="equal">
      <formula>"sold out"</formula>
    </cfRule>
  </conditionalFormatting>
  <conditionalFormatting sqref="CB11 BY11 R11 R13:R14 BY13:BY14 CB13:CB14">
    <cfRule type="cellIs" dxfId="1431" priority="8047" operator="greaterThan">
      <formula>0</formula>
    </cfRule>
  </conditionalFormatting>
  <conditionalFormatting sqref="I11 I13:I14">
    <cfRule type="cellIs" dxfId="1430" priority="8038" operator="greaterThan">
      <formula>0</formula>
    </cfRule>
  </conditionalFormatting>
  <conditionalFormatting sqref="K11:Q11 K13:Q14">
    <cfRule type="cellIs" dxfId="1429" priority="8005" operator="greaterThan">
      <formula>0</formula>
    </cfRule>
  </conditionalFormatting>
  <conditionalFormatting sqref="S18:S20">
    <cfRule type="cellIs" dxfId="1428" priority="8003" stopIfTrue="1" operator="equal">
      <formula>"~"</formula>
    </cfRule>
    <cfRule type="cellIs" dxfId="1427" priority="8004" stopIfTrue="1" operator="equal">
      <formula>"sold out"</formula>
    </cfRule>
  </conditionalFormatting>
  <conditionalFormatting sqref="J18:J20">
    <cfRule type="cellIs" dxfId="1426" priority="8001" stopIfTrue="1" operator="equal">
      <formula>"~"</formula>
    </cfRule>
    <cfRule type="cellIs" dxfId="1425" priority="8002" stopIfTrue="1" operator="equal">
      <formula>"sold out"</formula>
    </cfRule>
  </conditionalFormatting>
  <conditionalFormatting sqref="CB18:CB20 BY18:BY20 R18:R20">
    <cfRule type="cellIs" dxfId="1424" priority="8000" operator="greaterThan">
      <formula>0</formula>
    </cfRule>
  </conditionalFormatting>
  <conditionalFormatting sqref="I18:I20">
    <cfRule type="cellIs" dxfId="1423" priority="7991" operator="greaterThan">
      <formula>0</formula>
    </cfRule>
  </conditionalFormatting>
  <conditionalFormatting sqref="K18:Q20">
    <cfRule type="cellIs" dxfId="1422" priority="7959" stopIfTrue="1" operator="equal">
      <formula>"~"</formula>
    </cfRule>
    <cfRule type="cellIs" dxfId="1421" priority="7960" stopIfTrue="1" operator="equal">
      <formula>"sold out"</formula>
    </cfRule>
  </conditionalFormatting>
  <conditionalFormatting sqref="K18:Q20">
    <cfRule type="cellIs" dxfId="1420" priority="7958" operator="greaterThan">
      <formula>0</formula>
    </cfRule>
  </conditionalFormatting>
  <conditionalFormatting sqref="S21">
    <cfRule type="cellIs" dxfId="1419" priority="7956" stopIfTrue="1" operator="equal">
      <formula>"~"</formula>
    </cfRule>
    <cfRule type="cellIs" dxfId="1418" priority="7957" stopIfTrue="1" operator="equal">
      <formula>"sold out"</formula>
    </cfRule>
  </conditionalFormatting>
  <conditionalFormatting sqref="J21">
    <cfRule type="cellIs" dxfId="1417" priority="7954" stopIfTrue="1" operator="equal">
      <formula>"~"</formula>
    </cfRule>
    <cfRule type="cellIs" dxfId="1416" priority="7955" stopIfTrue="1" operator="equal">
      <formula>"sold out"</formula>
    </cfRule>
  </conditionalFormatting>
  <conditionalFormatting sqref="CB21 BY21 R21">
    <cfRule type="cellIs" dxfId="1415" priority="7953" operator="greaterThan">
      <formula>0</formula>
    </cfRule>
  </conditionalFormatting>
  <conditionalFormatting sqref="I21">
    <cfRule type="cellIs" dxfId="1414" priority="7944" operator="greaterThan">
      <formula>0</formula>
    </cfRule>
  </conditionalFormatting>
  <conditionalFormatting sqref="K21:Q21">
    <cfRule type="cellIs" dxfId="1413" priority="7912" stopIfTrue="1" operator="equal">
      <formula>"~"</formula>
    </cfRule>
    <cfRule type="cellIs" dxfId="1412" priority="7913" stopIfTrue="1" operator="equal">
      <formula>"sold out"</formula>
    </cfRule>
  </conditionalFormatting>
  <conditionalFormatting sqref="K21:Q21">
    <cfRule type="cellIs" dxfId="1411" priority="7911" operator="greaterThan">
      <formula>0</formula>
    </cfRule>
  </conditionalFormatting>
  <conditionalFormatting sqref="S24:S25">
    <cfRule type="cellIs" dxfId="1410" priority="7909" stopIfTrue="1" operator="equal">
      <formula>"~"</formula>
    </cfRule>
    <cfRule type="cellIs" dxfId="1409" priority="7910" stopIfTrue="1" operator="equal">
      <formula>"sold out"</formula>
    </cfRule>
  </conditionalFormatting>
  <conditionalFormatting sqref="J24:J25">
    <cfRule type="cellIs" dxfId="1408" priority="7907" stopIfTrue="1" operator="equal">
      <formula>"~"</formula>
    </cfRule>
    <cfRule type="cellIs" dxfId="1407" priority="7908" stopIfTrue="1" operator="equal">
      <formula>"sold out"</formula>
    </cfRule>
  </conditionalFormatting>
  <conditionalFormatting sqref="CB24:CB25 BY24:BY25 R24:R25">
    <cfRule type="cellIs" dxfId="1406" priority="7906" operator="greaterThan">
      <formula>0</formula>
    </cfRule>
  </conditionalFormatting>
  <conditionalFormatting sqref="I24:I25">
    <cfRule type="cellIs" dxfId="1405" priority="7897" operator="greaterThan">
      <formula>0</formula>
    </cfRule>
  </conditionalFormatting>
  <conditionalFormatting sqref="K24:Q25">
    <cfRule type="cellIs" dxfId="1404" priority="7865" stopIfTrue="1" operator="equal">
      <formula>"~"</formula>
    </cfRule>
    <cfRule type="cellIs" dxfId="1403" priority="7866" stopIfTrue="1" operator="equal">
      <formula>"sold out"</formula>
    </cfRule>
  </conditionalFormatting>
  <conditionalFormatting sqref="K24:Q25">
    <cfRule type="cellIs" dxfId="1402" priority="7864" operator="greaterThan">
      <formula>0</formula>
    </cfRule>
  </conditionalFormatting>
  <conditionalFormatting sqref="S26">
    <cfRule type="cellIs" dxfId="1401" priority="7862" stopIfTrue="1" operator="equal">
      <formula>"~"</formula>
    </cfRule>
    <cfRule type="cellIs" dxfId="1400" priority="7863" stopIfTrue="1" operator="equal">
      <formula>"sold out"</formula>
    </cfRule>
  </conditionalFormatting>
  <conditionalFormatting sqref="J26">
    <cfRule type="cellIs" dxfId="1399" priority="7860" stopIfTrue="1" operator="equal">
      <formula>"~"</formula>
    </cfRule>
    <cfRule type="cellIs" dxfId="1398" priority="7861" stopIfTrue="1" operator="equal">
      <formula>"sold out"</formula>
    </cfRule>
  </conditionalFormatting>
  <conditionalFormatting sqref="CB26 BY26 R26">
    <cfRule type="cellIs" dxfId="1397" priority="7859" operator="greaterThan">
      <formula>0</formula>
    </cfRule>
  </conditionalFormatting>
  <conditionalFormatting sqref="I26">
    <cfRule type="cellIs" dxfId="1396" priority="7850" operator="greaterThan">
      <formula>0</formula>
    </cfRule>
  </conditionalFormatting>
  <conditionalFormatting sqref="K26:Q26">
    <cfRule type="cellIs" dxfId="1395" priority="7818" stopIfTrue="1" operator="equal">
      <formula>"~"</formula>
    </cfRule>
    <cfRule type="cellIs" dxfId="1394" priority="7819" stopIfTrue="1" operator="equal">
      <formula>"sold out"</formula>
    </cfRule>
  </conditionalFormatting>
  <conditionalFormatting sqref="K26:Q26">
    <cfRule type="cellIs" dxfId="1393" priority="7817" operator="greaterThan">
      <formula>0</formula>
    </cfRule>
  </conditionalFormatting>
  <conditionalFormatting sqref="S30:S31">
    <cfRule type="cellIs" dxfId="1392" priority="7815" stopIfTrue="1" operator="equal">
      <formula>"~"</formula>
    </cfRule>
    <cfRule type="cellIs" dxfId="1391" priority="7816" stopIfTrue="1" operator="equal">
      <formula>"sold out"</formula>
    </cfRule>
  </conditionalFormatting>
  <conditionalFormatting sqref="J30:J31">
    <cfRule type="cellIs" dxfId="1390" priority="7813" stopIfTrue="1" operator="equal">
      <formula>"~"</formula>
    </cfRule>
    <cfRule type="cellIs" dxfId="1389" priority="7814" stopIfTrue="1" operator="equal">
      <formula>"sold out"</formula>
    </cfRule>
  </conditionalFormatting>
  <conditionalFormatting sqref="CB30:CB31 BY30:BY31 R30:R31">
    <cfRule type="cellIs" dxfId="1388" priority="7812" operator="greaterThan">
      <formula>0</formula>
    </cfRule>
  </conditionalFormatting>
  <conditionalFormatting sqref="I30:I32">
    <cfRule type="cellIs" dxfId="1387" priority="7803" operator="greaterThan">
      <formula>0</formula>
    </cfRule>
  </conditionalFormatting>
  <conditionalFormatting sqref="S32">
    <cfRule type="cellIs" dxfId="1386" priority="7771" stopIfTrue="1" operator="equal">
      <formula>"~"</formula>
    </cfRule>
    <cfRule type="cellIs" dxfId="1385" priority="7772" stopIfTrue="1" operator="equal">
      <formula>"sold out"</formula>
    </cfRule>
  </conditionalFormatting>
  <conditionalFormatting sqref="J32">
    <cfRule type="cellIs" dxfId="1384" priority="7769" stopIfTrue="1" operator="equal">
      <formula>"~"</formula>
    </cfRule>
    <cfRule type="cellIs" dxfId="1383" priority="7770" stopIfTrue="1" operator="equal">
      <formula>"sold out"</formula>
    </cfRule>
  </conditionalFormatting>
  <conditionalFormatting sqref="CB32 BY32 R32">
    <cfRule type="cellIs" dxfId="1382" priority="7768" operator="greaterThan">
      <formula>0</formula>
    </cfRule>
  </conditionalFormatting>
  <conditionalFormatting sqref="K30:Q32">
    <cfRule type="cellIs" dxfId="1381" priority="7731" stopIfTrue="1" operator="equal">
      <formula>"~"</formula>
    </cfRule>
    <cfRule type="cellIs" dxfId="1380" priority="7732" stopIfTrue="1" operator="equal">
      <formula>"sold out"</formula>
    </cfRule>
  </conditionalFormatting>
  <conditionalFormatting sqref="K30:Q32">
    <cfRule type="cellIs" dxfId="1379" priority="7730" operator="greaterThan">
      <formula>0</formula>
    </cfRule>
  </conditionalFormatting>
  <conditionalFormatting sqref="S34">
    <cfRule type="cellIs" dxfId="1378" priority="7728" stopIfTrue="1" operator="equal">
      <formula>"~"</formula>
    </cfRule>
    <cfRule type="cellIs" dxfId="1377" priority="7729" stopIfTrue="1" operator="equal">
      <formula>"sold out"</formula>
    </cfRule>
  </conditionalFormatting>
  <conditionalFormatting sqref="J34">
    <cfRule type="cellIs" dxfId="1376" priority="7726" stopIfTrue="1" operator="equal">
      <formula>"~"</formula>
    </cfRule>
    <cfRule type="cellIs" dxfId="1375" priority="7727" stopIfTrue="1" operator="equal">
      <formula>"sold out"</formula>
    </cfRule>
  </conditionalFormatting>
  <conditionalFormatting sqref="CB34 BY34 R34">
    <cfRule type="cellIs" dxfId="1374" priority="7725" operator="greaterThan">
      <formula>0</formula>
    </cfRule>
  </conditionalFormatting>
  <conditionalFormatting sqref="I34">
    <cfRule type="cellIs" dxfId="1373" priority="7716" operator="greaterThan">
      <formula>0</formula>
    </cfRule>
  </conditionalFormatting>
  <conditionalFormatting sqref="K34:Q34">
    <cfRule type="cellIs" dxfId="1372" priority="7684" stopIfTrue="1" operator="equal">
      <formula>"~"</formula>
    </cfRule>
    <cfRule type="cellIs" dxfId="1371" priority="7685" stopIfTrue="1" operator="equal">
      <formula>"sold out"</formula>
    </cfRule>
  </conditionalFormatting>
  <conditionalFormatting sqref="K34:Q34">
    <cfRule type="cellIs" dxfId="1370" priority="7683" operator="greaterThan">
      <formula>0</formula>
    </cfRule>
  </conditionalFormatting>
  <conditionalFormatting sqref="S35">
    <cfRule type="cellIs" dxfId="1369" priority="7681" stopIfTrue="1" operator="equal">
      <formula>"~"</formula>
    </cfRule>
    <cfRule type="cellIs" dxfId="1368" priority="7682" stopIfTrue="1" operator="equal">
      <formula>"sold out"</formula>
    </cfRule>
  </conditionalFormatting>
  <conditionalFormatting sqref="J35">
    <cfRule type="cellIs" dxfId="1367" priority="7679" stopIfTrue="1" operator="equal">
      <formula>"~"</formula>
    </cfRule>
    <cfRule type="cellIs" dxfId="1366" priority="7680" stopIfTrue="1" operator="equal">
      <formula>"sold out"</formula>
    </cfRule>
  </conditionalFormatting>
  <conditionalFormatting sqref="CB35 BY35 R35">
    <cfRule type="cellIs" dxfId="1365" priority="7678" operator="greaterThan">
      <formula>0</formula>
    </cfRule>
  </conditionalFormatting>
  <conditionalFormatting sqref="I35">
    <cfRule type="cellIs" dxfId="1364" priority="7669" operator="greaterThan">
      <formula>0</formula>
    </cfRule>
  </conditionalFormatting>
  <conditionalFormatting sqref="K35:Q35">
    <cfRule type="cellIs" dxfId="1363" priority="7637" stopIfTrue="1" operator="equal">
      <formula>"~"</formula>
    </cfRule>
    <cfRule type="cellIs" dxfId="1362" priority="7638" stopIfTrue="1" operator="equal">
      <formula>"sold out"</formula>
    </cfRule>
  </conditionalFormatting>
  <conditionalFormatting sqref="K35:Q35">
    <cfRule type="cellIs" dxfId="1361" priority="7636" operator="greaterThan">
      <formula>0</formula>
    </cfRule>
  </conditionalFormatting>
  <conditionalFormatting sqref="S36">
    <cfRule type="cellIs" dxfId="1360" priority="7634" stopIfTrue="1" operator="equal">
      <formula>"~"</formula>
    </cfRule>
    <cfRule type="cellIs" dxfId="1359" priority="7635" stopIfTrue="1" operator="equal">
      <formula>"sold out"</formula>
    </cfRule>
  </conditionalFormatting>
  <conditionalFormatting sqref="J36">
    <cfRule type="cellIs" dxfId="1358" priority="7632" stopIfTrue="1" operator="equal">
      <formula>"~"</formula>
    </cfRule>
    <cfRule type="cellIs" dxfId="1357" priority="7633" stopIfTrue="1" operator="equal">
      <formula>"sold out"</formula>
    </cfRule>
  </conditionalFormatting>
  <conditionalFormatting sqref="CB36 BY36 R36">
    <cfRule type="cellIs" dxfId="1356" priority="7631" operator="greaterThan">
      <formula>0</formula>
    </cfRule>
  </conditionalFormatting>
  <conditionalFormatting sqref="I36">
    <cfRule type="cellIs" dxfId="1355" priority="7622" operator="greaterThan">
      <formula>0</formula>
    </cfRule>
  </conditionalFormatting>
  <conditionalFormatting sqref="K36:Q36">
    <cfRule type="cellIs" dxfId="1354" priority="7590" stopIfTrue="1" operator="equal">
      <formula>"~"</formula>
    </cfRule>
    <cfRule type="cellIs" dxfId="1353" priority="7591" stopIfTrue="1" operator="equal">
      <formula>"sold out"</formula>
    </cfRule>
  </conditionalFormatting>
  <conditionalFormatting sqref="K36:Q36">
    <cfRule type="cellIs" dxfId="1352" priority="7589" operator="greaterThan">
      <formula>0</formula>
    </cfRule>
  </conditionalFormatting>
  <conditionalFormatting sqref="S41:S42">
    <cfRule type="cellIs" dxfId="1351" priority="7587" stopIfTrue="1" operator="equal">
      <formula>"~"</formula>
    </cfRule>
    <cfRule type="cellIs" dxfId="1350" priority="7588" stopIfTrue="1" operator="equal">
      <formula>"sold out"</formula>
    </cfRule>
  </conditionalFormatting>
  <conditionalFormatting sqref="J41:J42">
    <cfRule type="cellIs" dxfId="1349" priority="7585" stopIfTrue="1" operator="equal">
      <formula>"~"</formula>
    </cfRule>
    <cfRule type="cellIs" dxfId="1348" priority="7586" stopIfTrue="1" operator="equal">
      <formula>"sold out"</formula>
    </cfRule>
  </conditionalFormatting>
  <conditionalFormatting sqref="CB41:CB42 BY41:BY42 R41:R42">
    <cfRule type="cellIs" dxfId="1347" priority="7584" operator="greaterThan">
      <formula>0</formula>
    </cfRule>
  </conditionalFormatting>
  <conditionalFormatting sqref="I41:I45">
    <cfRule type="cellIs" dxfId="1346" priority="7575" operator="greaterThan">
      <formula>0</formula>
    </cfRule>
  </conditionalFormatting>
  <conditionalFormatting sqref="S43:S45">
    <cfRule type="cellIs" dxfId="1345" priority="7543" stopIfTrue="1" operator="equal">
      <formula>"~"</formula>
    </cfRule>
    <cfRule type="cellIs" dxfId="1344" priority="7544" stopIfTrue="1" operator="equal">
      <formula>"sold out"</formula>
    </cfRule>
  </conditionalFormatting>
  <conditionalFormatting sqref="J43:J45">
    <cfRule type="cellIs" dxfId="1343" priority="7541" stopIfTrue="1" operator="equal">
      <formula>"~"</formula>
    </cfRule>
    <cfRule type="cellIs" dxfId="1342" priority="7542" stopIfTrue="1" operator="equal">
      <formula>"sold out"</formula>
    </cfRule>
  </conditionalFormatting>
  <conditionalFormatting sqref="CB43:CB45 BY43:BY45 R43:R45">
    <cfRule type="cellIs" dxfId="1341" priority="7540" operator="greaterThan">
      <formula>0</formula>
    </cfRule>
  </conditionalFormatting>
  <conditionalFormatting sqref="K41:Q45">
    <cfRule type="cellIs" dxfId="1340" priority="7503" stopIfTrue="1" operator="equal">
      <formula>"~"</formula>
    </cfRule>
    <cfRule type="cellIs" dxfId="1339" priority="7504" stopIfTrue="1" operator="equal">
      <formula>"sold out"</formula>
    </cfRule>
  </conditionalFormatting>
  <conditionalFormatting sqref="K41:Q45">
    <cfRule type="cellIs" dxfId="1338" priority="7502" operator="greaterThan">
      <formula>0</formula>
    </cfRule>
  </conditionalFormatting>
  <conditionalFormatting sqref="S46:S47">
    <cfRule type="cellIs" dxfId="1337" priority="7500" stopIfTrue="1" operator="equal">
      <formula>"~"</formula>
    </cfRule>
    <cfRule type="cellIs" dxfId="1336" priority="7501" stopIfTrue="1" operator="equal">
      <formula>"sold out"</formula>
    </cfRule>
  </conditionalFormatting>
  <conditionalFormatting sqref="J46:J47">
    <cfRule type="cellIs" dxfId="1335" priority="7498" stopIfTrue="1" operator="equal">
      <formula>"~"</formula>
    </cfRule>
    <cfRule type="cellIs" dxfId="1334" priority="7499" stopIfTrue="1" operator="equal">
      <formula>"sold out"</formula>
    </cfRule>
  </conditionalFormatting>
  <conditionalFormatting sqref="CB46:CB47 BY46:BY47 R46:R47">
    <cfRule type="cellIs" dxfId="1333" priority="7497" operator="greaterThan">
      <formula>0</formula>
    </cfRule>
  </conditionalFormatting>
  <conditionalFormatting sqref="I46:I48">
    <cfRule type="cellIs" dxfId="1332" priority="7488" operator="greaterThan">
      <formula>0</formula>
    </cfRule>
  </conditionalFormatting>
  <conditionalFormatting sqref="S48">
    <cfRule type="cellIs" dxfId="1331" priority="7456" stopIfTrue="1" operator="equal">
      <formula>"~"</formula>
    </cfRule>
    <cfRule type="cellIs" dxfId="1330" priority="7457" stopIfTrue="1" operator="equal">
      <formula>"sold out"</formula>
    </cfRule>
  </conditionalFormatting>
  <conditionalFormatting sqref="J48">
    <cfRule type="cellIs" dxfId="1329" priority="7454" stopIfTrue="1" operator="equal">
      <formula>"~"</formula>
    </cfRule>
    <cfRule type="cellIs" dxfId="1328" priority="7455" stopIfTrue="1" operator="equal">
      <formula>"sold out"</formula>
    </cfRule>
  </conditionalFormatting>
  <conditionalFormatting sqref="CB48 BY48 R48">
    <cfRule type="cellIs" dxfId="1327" priority="7453" operator="greaterThan">
      <formula>0</formula>
    </cfRule>
  </conditionalFormatting>
  <conditionalFormatting sqref="K46:Q48">
    <cfRule type="cellIs" dxfId="1326" priority="7416" stopIfTrue="1" operator="equal">
      <formula>"~"</formula>
    </cfRule>
    <cfRule type="cellIs" dxfId="1325" priority="7417" stopIfTrue="1" operator="equal">
      <formula>"sold out"</formula>
    </cfRule>
  </conditionalFormatting>
  <conditionalFormatting sqref="K46:Q48">
    <cfRule type="cellIs" dxfId="1324" priority="7415" operator="greaterThan">
      <formula>0</formula>
    </cfRule>
  </conditionalFormatting>
  <conditionalFormatting sqref="S49:S50">
    <cfRule type="cellIs" dxfId="1323" priority="7413" stopIfTrue="1" operator="equal">
      <formula>"~"</formula>
    </cfRule>
    <cfRule type="cellIs" dxfId="1322" priority="7414" stopIfTrue="1" operator="equal">
      <formula>"sold out"</formula>
    </cfRule>
  </conditionalFormatting>
  <conditionalFormatting sqref="J49:J50">
    <cfRule type="cellIs" dxfId="1321" priority="7411" stopIfTrue="1" operator="equal">
      <formula>"~"</formula>
    </cfRule>
    <cfRule type="cellIs" dxfId="1320" priority="7412" stopIfTrue="1" operator="equal">
      <formula>"sold out"</formula>
    </cfRule>
  </conditionalFormatting>
  <conditionalFormatting sqref="CB49:CB50 BY49:BY50 R49:R50">
    <cfRule type="cellIs" dxfId="1319" priority="7410" operator="greaterThan">
      <formula>0</formula>
    </cfRule>
  </conditionalFormatting>
  <conditionalFormatting sqref="I49:I53">
    <cfRule type="cellIs" dxfId="1318" priority="7401" operator="greaterThan">
      <formula>0</formula>
    </cfRule>
  </conditionalFormatting>
  <conditionalFormatting sqref="S51:S53">
    <cfRule type="cellIs" dxfId="1317" priority="7369" stopIfTrue="1" operator="equal">
      <formula>"~"</formula>
    </cfRule>
    <cfRule type="cellIs" dxfId="1316" priority="7370" stopIfTrue="1" operator="equal">
      <formula>"sold out"</formula>
    </cfRule>
  </conditionalFormatting>
  <conditionalFormatting sqref="J51:J53">
    <cfRule type="cellIs" dxfId="1315" priority="7367" stopIfTrue="1" operator="equal">
      <formula>"~"</formula>
    </cfRule>
    <cfRule type="cellIs" dxfId="1314" priority="7368" stopIfTrue="1" operator="equal">
      <formula>"sold out"</formula>
    </cfRule>
  </conditionalFormatting>
  <conditionalFormatting sqref="CB51:CB53 BY51:BY53 R51:R53">
    <cfRule type="cellIs" dxfId="1313" priority="7366" operator="greaterThan">
      <formula>0</formula>
    </cfRule>
  </conditionalFormatting>
  <conditionalFormatting sqref="K49:Q53">
    <cfRule type="cellIs" dxfId="1312" priority="7329" stopIfTrue="1" operator="equal">
      <formula>"~"</formula>
    </cfRule>
    <cfRule type="cellIs" dxfId="1311" priority="7330" stopIfTrue="1" operator="equal">
      <formula>"sold out"</formula>
    </cfRule>
  </conditionalFormatting>
  <conditionalFormatting sqref="K49:Q53">
    <cfRule type="cellIs" dxfId="1310" priority="7328" operator="greaterThan">
      <formula>0</formula>
    </cfRule>
  </conditionalFormatting>
  <conditionalFormatting sqref="S54">
    <cfRule type="cellIs" dxfId="1309" priority="7239" stopIfTrue="1" operator="equal">
      <formula>"~"</formula>
    </cfRule>
    <cfRule type="cellIs" dxfId="1308" priority="7240" stopIfTrue="1" operator="equal">
      <formula>"sold out"</formula>
    </cfRule>
  </conditionalFormatting>
  <conditionalFormatting sqref="J54:J55">
    <cfRule type="cellIs" dxfId="1307" priority="7237" stopIfTrue="1" operator="equal">
      <formula>"~"</formula>
    </cfRule>
    <cfRule type="cellIs" dxfId="1306" priority="7238" stopIfTrue="1" operator="equal">
      <formula>"sold out"</formula>
    </cfRule>
  </conditionalFormatting>
  <conditionalFormatting sqref="CB54:CB55 BY54 R54">
    <cfRule type="cellIs" dxfId="1305" priority="7236" operator="greaterThan">
      <formula>0</formula>
    </cfRule>
  </conditionalFormatting>
  <conditionalFormatting sqref="I54:I56">
    <cfRule type="cellIs" dxfId="1304" priority="7227" operator="greaterThan">
      <formula>0</formula>
    </cfRule>
  </conditionalFormatting>
  <conditionalFormatting sqref="J56">
    <cfRule type="cellIs" dxfId="1303" priority="7193" stopIfTrue="1" operator="equal">
      <formula>"~"</formula>
    </cfRule>
    <cfRule type="cellIs" dxfId="1302" priority="7194" stopIfTrue="1" operator="equal">
      <formula>"sold out"</formula>
    </cfRule>
  </conditionalFormatting>
  <conditionalFormatting sqref="CB56">
    <cfRule type="cellIs" dxfId="1301" priority="7192" operator="greaterThan">
      <formula>0</formula>
    </cfRule>
  </conditionalFormatting>
  <conditionalFormatting sqref="K54:Q54">
    <cfRule type="cellIs" dxfId="1300" priority="7155" stopIfTrue="1" operator="equal">
      <formula>"~"</formula>
    </cfRule>
    <cfRule type="cellIs" dxfId="1299" priority="7156" stopIfTrue="1" operator="equal">
      <formula>"sold out"</formula>
    </cfRule>
  </conditionalFormatting>
  <conditionalFormatting sqref="K54:Q54">
    <cfRule type="cellIs" dxfId="1298" priority="7154" operator="greaterThan">
      <formula>0</formula>
    </cfRule>
  </conditionalFormatting>
  <conditionalFormatting sqref="CB60:CB61">
    <cfRule type="cellIs" dxfId="1297" priority="7149" operator="greaterThan">
      <formula>0</formula>
    </cfRule>
  </conditionalFormatting>
  <conditionalFormatting sqref="I60:I61">
    <cfRule type="cellIs" dxfId="1296" priority="7140" operator="greaterThan">
      <formula>0</formula>
    </cfRule>
  </conditionalFormatting>
  <conditionalFormatting sqref="S75">
    <cfRule type="cellIs" dxfId="1295" priority="7105" stopIfTrue="1" operator="equal">
      <formula>"~"</formula>
    </cfRule>
    <cfRule type="cellIs" dxfId="1294" priority="7106" stopIfTrue="1" operator="equal">
      <formula>"sold out"</formula>
    </cfRule>
  </conditionalFormatting>
  <conditionalFormatting sqref="J75">
    <cfRule type="cellIs" dxfId="1293" priority="7103" stopIfTrue="1" operator="equal">
      <formula>"~"</formula>
    </cfRule>
    <cfRule type="cellIs" dxfId="1292" priority="7104" stopIfTrue="1" operator="equal">
      <formula>"sold out"</formula>
    </cfRule>
  </conditionalFormatting>
  <conditionalFormatting sqref="CB75 BY75 R75">
    <cfRule type="cellIs" dxfId="1291" priority="7102" operator="greaterThan">
      <formula>0</formula>
    </cfRule>
  </conditionalFormatting>
  <conditionalFormatting sqref="I75">
    <cfRule type="cellIs" dxfId="1290" priority="7093" operator="greaterThan">
      <formula>0</formula>
    </cfRule>
  </conditionalFormatting>
  <conditionalFormatting sqref="K75:Q75">
    <cfRule type="cellIs" dxfId="1289" priority="7061" stopIfTrue="1" operator="equal">
      <formula>"~"</formula>
    </cfRule>
    <cfRule type="cellIs" dxfId="1288" priority="7062" stopIfTrue="1" operator="equal">
      <formula>"sold out"</formula>
    </cfRule>
  </conditionalFormatting>
  <conditionalFormatting sqref="K75:Q75">
    <cfRule type="cellIs" dxfId="1287" priority="7060" operator="greaterThan">
      <formula>0</formula>
    </cfRule>
  </conditionalFormatting>
  <conditionalFormatting sqref="S80">
    <cfRule type="cellIs" dxfId="1286" priority="7058" stopIfTrue="1" operator="equal">
      <formula>"~"</formula>
    </cfRule>
    <cfRule type="cellIs" dxfId="1285" priority="7059" stopIfTrue="1" operator="equal">
      <formula>"sold out"</formula>
    </cfRule>
  </conditionalFormatting>
  <conditionalFormatting sqref="J80:Q80">
    <cfRule type="cellIs" dxfId="1284" priority="7056" stopIfTrue="1" operator="equal">
      <formula>"~"</formula>
    </cfRule>
    <cfRule type="cellIs" dxfId="1283" priority="7057" stopIfTrue="1" operator="equal">
      <formula>"sold out"</formula>
    </cfRule>
  </conditionalFormatting>
  <conditionalFormatting sqref="CB80 BY80 K80:R80">
    <cfRule type="cellIs" dxfId="1282" priority="7055" operator="greaterThan">
      <formula>0</formula>
    </cfRule>
  </conditionalFormatting>
  <conditionalFormatting sqref="I80">
    <cfRule type="cellIs" dxfId="1281" priority="7054" operator="greaterThan">
      <formula>0</formula>
    </cfRule>
  </conditionalFormatting>
  <conditionalFormatting sqref="S81">
    <cfRule type="cellIs" dxfId="1280" priority="7052" stopIfTrue="1" operator="equal">
      <formula>"~"</formula>
    </cfRule>
    <cfRule type="cellIs" dxfId="1279" priority="7053" stopIfTrue="1" operator="equal">
      <formula>"sold out"</formula>
    </cfRule>
  </conditionalFormatting>
  <conditionalFormatting sqref="J81:Q81">
    <cfRule type="cellIs" dxfId="1278" priority="7050" stopIfTrue="1" operator="equal">
      <formula>"~"</formula>
    </cfRule>
    <cfRule type="cellIs" dxfId="1277" priority="7051" stopIfTrue="1" operator="equal">
      <formula>"sold out"</formula>
    </cfRule>
  </conditionalFormatting>
  <conditionalFormatting sqref="CB81 BY81 K81:R81">
    <cfRule type="cellIs" dxfId="1276" priority="7049" operator="greaterThan">
      <formula>0</formula>
    </cfRule>
  </conditionalFormatting>
  <conditionalFormatting sqref="I81">
    <cfRule type="cellIs" dxfId="1275" priority="7048" operator="greaterThan">
      <formula>0</formula>
    </cfRule>
  </conditionalFormatting>
  <conditionalFormatting sqref="S82:S83">
    <cfRule type="cellIs" dxfId="1274" priority="7046" stopIfTrue="1" operator="equal">
      <formula>"~"</formula>
    </cfRule>
    <cfRule type="cellIs" dxfId="1273" priority="7047" stopIfTrue="1" operator="equal">
      <formula>"sold out"</formula>
    </cfRule>
  </conditionalFormatting>
  <conditionalFormatting sqref="J82:Q83">
    <cfRule type="cellIs" dxfId="1272" priority="7044" stopIfTrue="1" operator="equal">
      <formula>"~"</formula>
    </cfRule>
    <cfRule type="cellIs" dxfId="1271" priority="7045" stopIfTrue="1" operator="equal">
      <formula>"sold out"</formula>
    </cfRule>
  </conditionalFormatting>
  <conditionalFormatting sqref="CB82:CB83 BY82:BY83 K82:R83">
    <cfRule type="cellIs" dxfId="1270" priority="7043" operator="greaterThan">
      <formula>0</formula>
    </cfRule>
  </conditionalFormatting>
  <conditionalFormatting sqref="I82:I83">
    <cfRule type="cellIs" dxfId="1269" priority="7042" operator="greaterThan">
      <formula>0</formula>
    </cfRule>
  </conditionalFormatting>
  <conditionalFormatting sqref="I84">
    <cfRule type="cellIs" dxfId="1268" priority="7036" operator="greaterThan">
      <formula>0</formula>
    </cfRule>
  </conditionalFormatting>
  <conditionalFormatting sqref="S85:S86">
    <cfRule type="cellIs" dxfId="1267" priority="7034" stopIfTrue="1" operator="equal">
      <formula>"~"</formula>
    </cfRule>
    <cfRule type="cellIs" dxfId="1266" priority="7035" stopIfTrue="1" operator="equal">
      <formula>"sold out"</formula>
    </cfRule>
  </conditionalFormatting>
  <conditionalFormatting sqref="J85:Q85 J86 P86:Q86">
    <cfRule type="cellIs" dxfId="1265" priority="7032" stopIfTrue="1" operator="equal">
      <formula>"~"</formula>
    </cfRule>
    <cfRule type="cellIs" dxfId="1264" priority="7033" stopIfTrue="1" operator="equal">
      <formula>"sold out"</formula>
    </cfRule>
  </conditionalFormatting>
  <conditionalFormatting sqref="CB85:CB86 BY85:BY86 K85:R85 P86:R86">
    <cfRule type="cellIs" dxfId="1263" priority="7031" operator="greaterThan">
      <formula>0</formula>
    </cfRule>
  </conditionalFormatting>
  <conditionalFormatting sqref="I85:I86">
    <cfRule type="cellIs" dxfId="1262" priority="7030" operator="greaterThan">
      <formula>0</formula>
    </cfRule>
  </conditionalFormatting>
  <conditionalFormatting sqref="S87">
    <cfRule type="cellIs" dxfId="1261" priority="7022" stopIfTrue="1" operator="equal">
      <formula>"~"</formula>
    </cfRule>
    <cfRule type="cellIs" dxfId="1260" priority="7023" stopIfTrue="1" operator="equal">
      <formula>"sold out"</formula>
    </cfRule>
  </conditionalFormatting>
  <conditionalFormatting sqref="J87 P87:Q87">
    <cfRule type="cellIs" dxfId="1259" priority="7020" stopIfTrue="1" operator="equal">
      <formula>"~"</formula>
    </cfRule>
    <cfRule type="cellIs" dxfId="1258" priority="7021" stopIfTrue="1" operator="equal">
      <formula>"sold out"</formula>
    </cfRule>
  </conditionalFormatting>
  <conditionalFormatting sqref="CB87 BY87 P87:R87">
    <cfRule type="cellIs" dxfId="1257" priority="7019" operator="greaterThan">
      <formula>0</formula>
    </cfRule>
  </conditionalFormatting>
  <conditionalFormatting sqref="I87">
    <cfRule type="cellIs" dxfId="1256" priority="7018" operator="greaterThan">
      <formula>0</formula>
    </cfRule>
  </conditionalFormatting>
  <conditionalFormatting sqref="I88:I90">
    <cfRule type="cellIs" dxfId="1255" priority="7012" operator="greaterThan">
      <formula>0</formula>
    </cfRule>
  </conditionalFormatting>
  <conditionalFormatting sqref="I96:I99">
    <cfRule type="cellIs" dxfId="1254" priority="6955" operator="greaterThan">
      <formula>0</formula>
    </cfRule>
  </conditionalFormatting>
  <conditionalFormatting sqref="I100:I101">
    <cfRule type="cellIs" dxfId="1253" priority="6845" operator="greaterThan">
      <formula>0</formula>
    </cfRule>
  </conditionalFormatting>
  <conditionalFormatting sqref="I102:I103">
    <cfRule type="cellIs" dxfId="1252" priority="6839" operator="greaterThan">
      <formula>0</formula>
    </cfRule>
  </conditionalFormatting>
  <conditionalFormatting sqref="I104">
    <cfRule type="cellIs" dxfId="1251" priority="6833" operator="greaterThan">
      <formula>0</formula>
    </cfRule>
  </conditionalFormatting>
  <conditionalFormatting sqref="I105">
    <cfRule type="cellIs" dxfId="1250" priority="6827" operator="greaterThan">
      <formula>0</formula>
    </cfRule>
  </conditionalFormatting>
  <conditionalFormatting sqref="I113">
    <cfRule type="cellIs" dxfId="1249" priority="6641" operator="greaterThan">
      <formula>0</formula>
    </cfRule>
  </conditionalFormatting>
  <conditionalFormatting sqref="CB62:CB63 BY62:BY63">
    <cfRule type="cellIs" dxfId="1248" priority="6826" operator="greaterThan">
      <formula>0</formula>
    </cfRule>
  </conditionalFormatting>
  <conditionalFormatting sqref="I62:I63">
    <cfRule type="cellIs" dxfId="1247" priority="6825" operator="greaterThan">
      <formula>0</formula>
    </cfRule>
  </conditionalFormatting>
  <conditionalFormatting sqref="J62:J63">
    <cfRule type="cellIs" dxfId="1246" priority="6816" stopIfTrue="1" operator="equal">
      <formula>"~"</formula>
    </cfRule>
    <cfRule type="cellIs" dxfId="1245" priority="6817" stopIfTrue="1" operator="equal">
      <formula>"sold out"</formula>
    </cfRule>
  </conditionalFormatting>
  <conditionalFormatting sqref="K62:K63">
    <cfRule type="cellIs" dxfId="1244" priority="6778" stopIfTrue="1" operator="equal">
      <formula>"~"</formula>
    </cfRule>
    <cfRule type="cellIs" dxfId="1243" priority="6779" stopIfTrue="1" operator="equal">
      <formula>"sold out"</formula>
    </cfRule>
  </conditionalFormatting>
  <conditionalFormatting sqref="K62:K63">
    <cfRule type="cellIs" dxfId="1242" priority="6777" operator="greaterThan">
      <formula>0</formula>
    </cfRule>
  </conditionalFormatting>
  <conditionalFormatting sqref="I106:I107">
    <cfRule type="cellIs" dxfId="1241" priority="6711" operator="greaterThan">
      <formula>0</formula>
    </cfRule>
  </conditionalFormatting>
  <conditionalFormatting sqref="I108">
    <cfRule type="cellIs" dxfId="1240" priority="6699" operator="greaterThan">
      <formula>0</formula>
    </cfRule>
  </conditionalFormatting>
  <conditionalFormatting sqref="I109">
    <cfRule type="cellIs" dxfId="1239" priority="6675" operator="greaterThan">
      <formula>0</formula>
    </cfRule>
  </conditionalFormatting>
  <conditionalFormatting sqref="I110">
    <cfRule type="cellIs" dxfId="1238" priority="6657" operator="greaterThan">
      <formula>0</formula>
    </cfRule>
  </conditionalFormatting>
  <conditionalFormatting sqref="I114:I115">
    <cfRule type="cellIs" dxfId="1237" priority="6635" operator="greaterThan">
      <formula>0</formula>
    </cfRule>
  </conditionalFormatting>
  <conditionalFormatting sqref="I116:I118">
    <cfRule type="cellIs" dxfId="1236" priority="6596" operator="greaterThan">
      <formula>0</formula>
    </cfRule>
  </conditionalFormatting>
  <conditionalFormatting sqref="I119:I120">
    <cfRule type="cellIs" dxfId="1235" priority="6506" operator="greaterThan">
      <formula>0</formula>
    </cfRule>
  </conditionalFormatting>
  <conditionalFormatting sqref="I121:I123">
    <cfRule type="cellIs" dxfId="1234" priority="6485" operator="greaterThan">
      <formula>0</formula>
    </cfRule>
  </conditionalFormatting>
  <conditionalFormatting sqref="I124:I126">
    <cfRule type="cellIs" dxfId="1233" priority="6392" operator="greaterThan">
      <formula>0</formula>
    </cfRule>
  </conditionalFormatting>
  <conditionalFormatting sqref="I127:I129">
    <cfRule type="cellIs" dxfId="1232" priority="6302" operator="greaterThan">
      <formula>0</formula>
    </cfRule>
  </conditionalFormatting>
  <conditionalFormatting sqref="I130:I131">
    <cfRule type="cellIs" dxfId="1231" priority="6180" operator="greaterThan">
      <formula>0</formula>
    </cfRule>
  </conditionalFormatting>
  <conditionalFormatting sqref="Q171">
    <cfRule type="cellIs" dxfId="1230" priority="5778" stopIfTrue="1" operator="equal">
      <formula>"~"</formula>
    </cfRule>
    <cfRule type="cellIs" dxfId="1229" priority="5779" stopIfTrue="1" operator="equal">
      <formula>"sold out"</formula>
    </cfRule>
  </conditionalFormatting>
  <conditionalFormatting sqref="I139">
    <cfRule type="cellIs" dxfId="1228" priority="6138" operator="greaterThan">
      <formula>0</formula>
    </cfRule>
  </conditionalFormatting>
  <conditionalFormatting sqref="I154:I156">
    <cfRule type="cellIs" dxfId="1227" priority="6132" operator="greaterThan">
      <formula>0</formula>
    </cfRule>
  </conditionalFormatting>
  <conditionalFormatting sqref="I166:I170">
    <cfRule type="cellIs" dxfId="1226" priority="6024" operator="greaterThan">
      <formula>0</formula>
    </cfRule>
  </conditionalFormatting>
  <conditionalFormatting sqref="S171">
    <cfRule type="cellIs" dxfId="1225" priority="5894" stopIfTrue="1" operator="equal">
      <formula>"~"</formula>
    </cfRule>
    <cfRule type="cellIs" dxfId="1224" priority="5895" stopIfTrue="1" operator="equal">
      <formula>"sold out"</formula>
    </cfRule>
  </conditionalFormatting>
  <conditionalFormatting sqref="AH171:AI171 AR171:AS171 BC171:BD171 BN171:BO171 BS171 BQ171 AU171 AW171 BF171 BH171 AM171 AK171">
    <cfRule type="cellIs" dxfId="1223" priority="5892" stopIfTrue="1" operator="equal">
      <formula>"~"</formula>
    </cfRule>
    <cfRule type="cellIs" dxfId="1222" priority="5893" stopIfTrue="1" operator="equal">
      <formula>"sold out"</formula>
    </cfRule>
  </conditionalFormatting>
  <conditionalFormatting sqref="BQ171 CB171 BY171 R171 BS171">
    <cfRule type="cellIs" dxfId="1221" priority="5891" operator="greaterThan">
      <formula>0</formula>
    </cfRule>
  </conditionalFormatting>
  <conditionalFormatting sqref="I171:I175">
    <cfRule type="cellIs" dxfId="1220" priority="5890" operator="greaterThan">
      <formula>0</formula>
    </cfRule>
  </conditionalFormatting>
  <conditionalFormatting sqref="I176">
    <cfRule type="cellIs" dxfId="1219" priority="5733" operator="greaterThan">
      <formula>0</formula>
    </cfRule>
  </conditionalFormatting>
  <conditionalFormatting sqref="I184:I186">
    <cfRule type="cellIs" dxfId="1218" priority="5658" operator="greaterThan">
      <formula>0</formula>
    </cfRule>
  </conditionalFormatting>
  <conditionalFormatting sqref="I187:I188">
    <cfRule type="cellIs" dxfId="1217" priority="5578" operator="greaterThan">
      <formula>0</formula>
    </cfRule>
  </conditionalFormatting>
  <conditionalFormatting sqref="I189:I192">
    <cfRule type="cellIs" dxfId="1216" priority="5546" operator="greaterThan">
      <formula>0</formula>
    </cfRule>
  </conditionalFormatting>
  <conditionalFormatting sqref="I193:I195">
    <cfRule type="cellIs" dxfId="1215" priority="5410" operator="greaterThan">
      <formula>0</formula>
    </cfRule>
  </conditionalFormatting>
  <conditionalFormatting sqref="I196:I197">
    <cfRule type="cellIs" dxfId="1214" priority="5341" operator="greaterThan">
      <formula>0</formula>
    </cfRule>
  </conditionalFormatting>
  <conditionalFormatting sqref="I198:I200">
    <cfRule type="cellIs" dxfId="1213" priority="5320" operator="greaterThan">
      <formula>0</formula>
    </cfRule>
  </conditionalFormatting>
  <conditionalFormatting sqref="I201:I202">
    <cfRule type="cellIs" dxfId="1212" priority="5240" operator="greaterThan">
      <formula>0</formula>
    </cfRule>
  </conditionalFormatting>
  <conditionalFormatting sqref="I203:I204">
    <cfRule type="cellIs" dxfId="1211" priority="5214" operator="greaterThan">
      <formula>0</formula>
    </cfRule>
  </conditionalFormatting>
  <conditionalFormatting sqref="I205:I206">
    <cfRule type="cellIs" dxfId="1210" priority="5193" operator="greaterThan">
      <formula>0</formula>
    </cfRule>
  </conditionalFormatting>
  <conditionalFormatting sqref="I207">
    <cfRule type="cellIs" dxfId="1209" priority="5187" operator="greaterThan">
      <formula>0</formula>
    </cfRule>
  </conditionalFormatting>
  <conditionalFormatting sqref="I208 I214">
    <cfRule type="cellIs" dxfId="1208" priority="5154" operator="greaterThan">
      <formula>0</formula>
    </cfRule>
  </conditionalFormatting>
  <conditionalFormatting sqref="I220">
    <cfRule type="cellIs" dxfId="1207" priority="5142" operator="greaterThan">
      <formula>0</formula>
    </cfRule>
  </conditionalFormatting>
  <conditionalFormatting sqref="I224:I225 I227">
    <cfRule type="cellIs" dxfId="1206" priority="5103" operator="greaterThan">
      <formula>0</formula>
    </cfRule>
  </conditionalFormatting>
  <conditionalFormatting sqref="I229:I232">
    <cfRule type="cellIs" dxfId="1205" priority="5016" operator="greaterThan">
      <formula>0</formula>
    </cfRule>
  </conditionalFormatting>
  <conditionalFormatting sqref="I233:I235">
    <cfRule type="cellIs" dxfId="1204" priority="5001" operator="greaterThan">
      <formula>0</formula>
    </cfRule>
  </conditionalFormatting>
  <conditionalFormatting sqref="I236:I238">
    <cfRule type="cellIs" dxfId="1203" priority="4935" operator="greaterThan">
      <formula>0</formula>
    </cfRule>
  </conditionalFormatting>
  <conditionalFormatting sqref="I249:I251">
    <cfRule type="cellIs" dxfId="1202" priority="4859" operator="greaterThan">
      <formula>0</formula>
    </cfRule>
  </conditionalFormatting>
  <conditionalFormatting sqref="I257:I261">
    <cfRule type="cellIs" dxfId="1201" priority="4793" operator="greaterThan">
      <formula>0</formula>
    </cfRule>
  </conditionalFormatting>
  <conditionalFormatting sqref="I266:I269">
    <cfRule type="cellIs" dxfId="1200" priority="4668" operator="greaterThan">
      <formula>0</formula>
    </cfRule>
  </conditionalFormatting>
  <conditionalFormatting sqref="I270">
    <cfRule type="cellIs" dxfId="1199" priority="4537" operator="greaterThan">
      <formula>0</formula>
    </cfRule>
  </conditionalFormatting>
  <conditionalFormatting sqref="I271">
    <cfRule type="cellIs" dxfId="1198" priority="4530" operator="greaterThan">
      <formula>0</formula>
    </cfRule>
  </conditionalFormatting>
  <conditionalFormatting sqref="I272">
    <cfRule type="cellIs" dxfId="1197" priority="4527" operator="greaterThan">
      <formula>0</formula>
    </cfRule>
  </conditionalFormatting>
  <conditionalFormatting sqref="I273">
    <cfRule type="cellIs" dxfId="1196" priority="4515" operator="greaterThan">
      <formula>0</formula>
    </cfRule>
  </conditionalFormatting>
  <conditionalFormatting sqref="I274">
    <cfRule type="cellIs" dxfId="1195" priority="4491" operator="greaterThan">
      <formula>0</formula>
    </cfRule>
  </conditionalFormatting>
  <conditionalFormatting sqref="I276">
    <cfRule type="cellIs" dxfId="1194" priority="4467" operator="greaterThan">
      <formula>0</formula>
    </cfRule>
  </conditionalFormatting>
  <conditionalFormatting sqref="I275">
    <cfRule type="cellIs" dxfId="1193" priority="4479" operator="greaterThan">
      <formula>0</formula>
    </cfRule>
  </conditionalFormatting>
  <conditionalFormatting sqref="I278">
    <cfRule type="cellIs" dxfId="1192" priority="4443" operator="greaterThan">
      <formula>0</formula>
    </cfRule>
  </conditionalFormatting>
  <conditionalFormatting sqref="I285">
    <cfRule type="cellIs" dxfId="1191" priority="4359" operator="greaterThan">
      <formula>0</formula>
    </cfRule>
  </conditionalFormatting>
  <conditionalFormatting sqref="I277">
    <cfRule type="cellIs" dxfId="1190" priority="4455" operator="greaterThan">
      <formula>0</formula>
    </cfRule>
  </conditionalFormatting>
  <conditionalFormatting sqref="I279">
    <cfRule type="cellIs" dxfId="1189" priority="4431" operator="greaterThan">
      <formula>0</formula>
    </cfRule>
  </conditionalFormatting>
  <conditionalFormatting sqref="I280">
    <cfRule type="cellIs" dxfId="1188" priority="4419" operator="greaterThan">
      <formula>0</formula>
    </cfRule>
  </conditionalFormatting>
  <conditionalFormatting sqref="I281">
    <cfRule type="cellIs" dxfId="1187" priority="4407" operator="greaterThan">
      <formula>0</formula>
    </cfRule>
  </conditionalFormatting>
  <conditionalFormatting sqref="I283">
    <cfRule type="cellIs" dxfId="1186" priority="4383" operator="greaterThan">
      <formula>0</formula>
    </cfRule>
  </conditionalFormatting>
  <conditionalFormatting sqref="I282">
    <cfRule type="cellIs" dxfId="1185" priority="4395" operator="greaterThan">
      <formula>0</formula>
    </cfRule>
  </conditionalFormatting>
  <conditionalFormatting sqref="I284">
    <cfRule type="cellIs" dxfId="1184" priority="4371" operator="greaterThan">
      <formula>0</formula>
    </cfRule>
  </conditionalFormatting>
  <conditionalFormatting sqref="I289">
    <cfRule type="cellIs" dxfId="1183" priority="4083" operator="greaterThan">
      <formula>0</formula>
    </cfRule>
  </conditionalFormatting>
  <conditionalFormatting sqref="I287">
    <cfRule type="cellIs" dxfId="1182" priority="4107" operator="greaterThan">
      <formula>0</formula>
    </cfRule>
  </conditionalFormatting>
  <conditionalFormatting sqref="I286">
    <cfRule type="cellIs" dxfId="1181" priority="4119" operator="greaterThan">
      <formula>0</formula>
    </cfRule>
  </conditionalFormatting>
  <conditionalFormatting sqref="I288">
    <cfRule type="cellIs" dxfId="1180" priority="4095" operator="greaterThan">
      <formula>0</formula>
    </cfRule>
  </conditionalFormatting>
  <conditionalFormatting sqref="I290:I293">
    <cfRule type="cellIs" dxfId="1179" priority="4068" operator="greaterThan">
      <formula>0</formula>
    </cfRule>
  </conditionalFormatting>
  <conditionalFormatting sqref="I294:I297">
    <cfRule type="cellIs" dxfId="1178" priority="3946" operator="greaterThan">
      <formula>0</formula>
    </cfRule>
  </conditionalFormatting>
  <conditionalFormatting sqref="I298:I303">
    <cfRule type="cellIs" dxfId="1177" priority="3836" operator="greaterThan">
      <formula>0</formula>
    </cfRule>
  </conditionalFormatting>
  <conditionalFormatting sqref="I304">
    <cfRule type="cellIs" dxfId="1176" priority="3290" operator="greaterThan">
      <formula>0</formula>
    </cfRule>
  </conditionalFormatting>
  <conditionalFormatting sqref="I307">
    <cfRule type="cellIs" dxfId="1175" priority="3254" operator="greaterThan">
      <formula>0</formula>
    </cfRule>
  </conditionalFormatting>
  <conditionalFormatting sqref="I305">
    <cfRule type="cellIs" dxfId="1174" priority="3278" operator="greaterThan">
      <formula>0</formula>
    </cfRule>
  </conditionalFormatting>
  <conditionalFormatting sqref="I306">
    <cfRule type="cellIs" dxfId="1173" priority="3266" operator="greaterThan">
      <formula>0</formula>
    </cfRule>
  </conditionalFormatting>
  <conditionalFormatting sqref="BC88:BC90">
    <cfRule type="cellIs" dxfId="1172" priority="1478" operator="greaterThan">
      <formula>0</formula>
    </cfRule>
  </conditionalFormatting>
  <conditionalFormatting sqref="I112">
    <cfRule type="cellIs" dxfId="1171" priority="1881" operator="greaterThan">
      <formula>0</formula>
    </cfRule>
  </conditionalFormatting>
  <conditionalFormatting sqref="I209">
    <cfRule type="cellIs" dxfId="1170" priority="1865" operator="greaterThan">
      <formula>0</formula>
    </cfRule>
  </conditionalFormatting>
  <conditionalFormatting sqref="I212">
    <cfRule type="cellIs" dxfId="1169" priority="1848" operator="greaterThan">
      <formula>0</formula>
    </cfRule>
  </conditionalFormatting>
  <conditionalFormatting sqref="I213">
    <cfRule type="cellIs" dxfId="1168" priority="1831" operator="greaterThan">
      <formula>0</formula>
    </cfRule>
  </conditionalFormatting>
  <conditionalFormatting sqref="I210">
    <cfRule type="cellIs" dxfId="1167" priority="1814" operator="greaterThan">
      <formula>0</formula>
    </cfRule>
  </conditionalFormatting>
  <conditionalFormatting sqref="I211">
    <cfRule type="cellIs" dxfId="1166" priority="1797" operator="greaterThan">
      <formula>0</formula>
    </cfRule>
  </conditionalFormatting>
  <conditionalFormatting sqref="I221">
    <cfRule type="cellIs" dxfId="1165" priority="1780" operator="greaterThan">
      <formula>0</formula>
    </cfRule>
  </conditionalFormatting>
  <conditionalFormatting sqref="I222">
    <cfRule type="cellIs" dxfId="1164" priority="1763" operator="greaterThan">
      <formula>0</formula>
    </cfRule>
  </conditionalFormatting>
  <conditionalFormatting sqref="I223">
    <cfRule type="cellIs" dxfId="1163" priority="1746" operator="greaterThan">
      <formula>0</formula>
    </cfRule>
  </conditionalFormatting>
  <conditionalFormatting sqref="I215">
    <cfRule type="cellIs" dxfId="1162" priority="1729" operator="greaterThan">
      <formula>0</formula>
    </cfRule>
  </conditionalFormatting>
  <conditionalFormatting sqref="I216">
    <cfRule type="cellIs" dxfId="1161" priority="1712" operator="greaterThan">
      <formula>0</formula>
    </cfRule>
  </conditionalFormatting>
  <conditionalFormatting sqref="I217">
    <cfRule type="cellIs" dxfId="1160" priority="1695" operator="greaterThan">
      <formula>0</formula>
    </cfRule>
  </conditionalFormatting>
  <conditionalFormatting sqref="I218">
    <cfRule type="cellIs" dxfId="1159" priority="1678" operator="greaterThan">
      <formula>0</formula>
    </cfRule>
  </conditionalFormatting>
  <conditionalFormatting sqref="I219">
    <cfRule type="cellIs" dxfId="1158" priority="1661" operator="greaterThan">
      <formula>0</formula>
    </cfRule>
  </conditionalFormatting>
  <conditionalFormatting sqref="I228">
    <cfRule type="cellIs" dxfId="1157" priority="1648" operator="greaterThan">
      <formula>0</formula>
    </cfRule>
  </conditionalFormatting>
  <conditionalFormatting sqref="I226">
    <cfRule type="cellIs" dxfId="1156" priority="1590" operator="greaterThan">
      <formula>0</formula>
    </cfRule>
  </conditionalFormatting>
  <conditionalFormatting sqref="S12">
    <cfRule type="cellIs" dxfId="1155" priority="1532" stopIfTrue="1" operator="equal">
      <formula>"~"</formula>
    </cfRule>
    <cfRule type="cellIs" dxfId="1154" priority="1533" stopIfTrue="1" operator="equal">
      <formula>"sold out"</formula>
    </cfRule>
  </conditionalFormatting>
  <conditionalFormatting sqref="J12">
    <cfRule type="cellIs" dxfId="1153" priority="1530" stopIfTrue="1" operator="equal">
      <formula>"~"</formula>
    </cfRule>
    <cfRule type="cellIs" dxfId="1152" priority="1531" stopIfTrue="1" operator="equal">
      <formula>"sold out"</formula>
    </cfRule>
  </conditionalFormatting>
  <conditionalFormatting sqref="R12 BY12 CB12">
    <cfRule type="cellIs" dxfId="1151" priority="1529" operator="greaterThan">
      <formula>0</formula>
    </cfRule>
  </conditionalFormatting>
  <conditionalFormatting sqref="I12">
    <cfRule type="cellIs" dxfId="1150" priority="1520" operator="greaterThan">
      <formula>0</formula>
    </cfRule>
  </conditionalFormatting>
  <conditionalFormatting sqref="K12:L12 Q12">
    <cfRule type="cellIs" dxfId="1149" priority="1488" stopIfTrue="1" operator="equal">
      <formula>"~"</formula>
    </cfRule>
    <cfRule type="cellIs" dxfId="1148" priority="1489" stopIfTrue="1" operator="equal">
      <formula>"sold out"</formula>
    </cfRule>
  </conditionalFormatting>
  <conditionalFormatting sqref="K12:L12 Q12">
    <cfRule type="cellIs" dxfId="1147" priority="1487" operator="greaterThan">
      <formula>0</formula>
    </cfRule>
  </conditionalFormatting>
  <conditionalFormatting sqref="CB88:CB90">
    <cfRule type="cellIs" dxfId="1146" priority="1486" operator="greaterThan">
      <formula>0</formula>
    </cfRule>
  </conditionalFormatting>
  <conditionalFormatting sqref="BY88:BY90">
    <cfRule type="cellIs" dxfId="1145" priority="1485" operator="greaterThan">
      <formula>0</formula>
    </cfRule>
  </conditionalFormatting>
  <conditionalFormatting sqref="BD88:BJ90 AS88:AY90 BO88:BU90 AI88:AO90 K88:Q90">
    <cfRule type="cellIs" dxfId="1144" priority="1483" stopIfTrue="1" operator="equal">
      <formula>"~"</formula>
    </cfRule>
    <cfRule type="cellIs" dxfId="1143" priority="1484" stopIfTrue="1" operator="equal">
      <formula>"sold out"</formula>
    </cfRule>
  </conditionalFormatting>
  <conditionalFormatting sqref="AR88:AR90">
    <cfRule type="cellIs" dxfId="1142" priority="1476" operator="greaterThan">
      <formula>0</formula>
    </cfRule>
  </conditionalFormatting>
  <conditionalFormatting sqref="AH88:AH90">
    <cfRule type="cellIs" dxfId="1141" priority="1482" operator="greaterThan">
      <formula>0</formula>
    </cfRule>
  </conditionalFormatting>
  <conditionalFormatting sqref="S88:S90">
    <cfRule type="cellIs" dxfId="1140" priority="1480" stopIfTrue="1" operator="equal">
      <formula>"~"</formula>
    </cfRule>
    <cfRule type="cellIs" dxfId="1139" priority="1481" stopIfTrue="1" operator="equal">
      <formula>"sold out"</formula>
    </cfRule>
  </conditionalFormatting>
  <conditionalFormatting sqref="J88:J90 R88:R90">
    <cfRule type="cellIs" dxfId="1138" priority="1479" operator="greaterThan">
      <formula>0</formula>
    </cfRule>
  </conditionalFormatting>
  <conditionalFormatting sqref="BN88:BN90">
    <cfRule type="cellIs" dxfId="1137" priority="1477" operator="greaterThan">
      <formula>0</formula>
    </cfRule>
  </conditionalFormatting>
  <conditionalFormatting sqref="CB96:CB104">
    <cfRule type="cellIs" dxfId="1136" priority="1475" operator="greaterThan">
      <formula>0</formula>
    </cfRule>
  </conditionalFormatting>
  <conditionalFormatting sqref="BY96:BY104">
    <cfRule type="cellIs" dxfId="1135" priority="1474" operator="greaterThan">
      <formula>0</formula>
    </cfRule>
  </conditionalFormatting>
  <conditionalFormatting sqref="BD96:BJ104 AS96:AY104 BO96:BU104 AI96:AO104 K96:Q104 AS105 BD105 BO105">
    <cfRule type="cellIs" dxfId="1134" priority="1472" stopIfTrue="1" operator="equal">
      <formula>"~"</formula>
    </cfRule>
    <cfRule type="cellIs" dxfId="1133" priority="1473" stopIfTrue="1" operator="equal">
      <formula>"sold out"</formula>
    </cfRule>
  </conditionalFormatting>
  <conditionalFormatting sqref="AR96:AR104">
    <cfRule type="cellIs" dxfId="1132" priority="1465" operator="greaterThan">
      <formula>0</formula>
    </cfRule>
  </conditionalFormatting>
  <conditionalFormatting sqref="AH96:AH104">
    <cfRule type="cellIs" dxfId="1131" priority="1471" operator="greaterThan">
      <formula>0</formula>
    </cfRule>
  </conditionalFormatting>
  <conditionalFormatting sqref="S96:S104">
    <cfRule type="cellIs" dxfId="1130" priority="1469" stopIfTrue="1" operator="equal">
      <formula>"~"</formula>
    </cfRule>
    <cfRule type="cellIs" dxfId="1129" priority="1470" stopIfTrue="1" operator="equal">
      <formula>"sold out"</formula>
    </cfRule>
  </conditionalFormatting>
  <conditionalFormatting sqref="J96:J104 R96:R104">
    <cfRule type="cellIs" dxfId="1128" priority="1468" operator="greaterThan">
      <formula>0</formula>
    </cfRule>
  </conditionalFormatting>
  <conditionalFormatting sqref="BC96:BC104">
    <cfRule type="cellIs" dxfId="1127" priority="1467" operator="greaterThan">
      <formula>0</formula>
    </cfRule>
  </conditionalFormatting>
  <conditionalFormatting sqref="BN96:BN104">
    <cfRule type="cellIs" dxfId="1126" priority="1466" operator="greaterThan">
      <formula>0</formula>
    </cfRule>
  </conditionalFormatting>
  <conditionalFormatting sqref="BI184:BJ190 BI192:BJ195">
    <cfRule type="cellIs" dxfId="1125" priority="1057" stopIfTrue="1" operator="equal">
      <formula>"~"</formula>
    </cfRule>
    <cfRule type="cellIs" dxfId="1124" priority="1058" stopIfTrue="1" operator="equal">
      <formula>"sold out"</formula>
    </cfRule>
  </conditionalFormatting>
  <conditionalFormatting sqref="I111">
    <cfRule type="cellIs" dxfId="1123" priority="1459" operator="greaterThan">
      <formula>0</formula>
    </cfRule>
  </conditionalFormatting>
  <conditionalFormatting sqref="BH184:BH190 BH192:BH195">
    <cfRule type="cellIs" dxfId="1122" priority="1053" stopIfTrue="1" operator="equal">
      <formula>"~"</formula>
    </cfRule>
    <cfRule type="cellIs" dxfId="1121" priority="1054" stopIfTrue="1" operator="equal">
      <formula>"sold out"</formula>
    </cfRule>
  </conditionalFormatting>
  <conditionalFormatting sqref="AU184:AU190 AU192:AU195">
    <cfRule type="cellIs" dxfId="1120" priority="1047" stopIfTrue="1" operator="equal">
      <formula>"~"</formula>
    </cfRule>
    <cfRule type="cellIs" dxfId="1119" priority="1048" stopIfTrue="1" operator="equal">
      <formula>"sold out"</formula>
    </cfRule>
  </conditionalFormatting>
  <conditionalFormatting sqref="CB113:CB123">
    <cfRule type="cellIs" dxfId="1118" priority="1448" operator="greaterThan">
      <formula>0</formula>
    </cfRule>
  </conditionalFormatting>
  <conditionalFormatting sqref="BY113:BY123">
    <cfRule type="cellIs" dxfId="1117" priority="1446" operator="greaterThan">
      <formula>0</formula>
    </cfRule>
  </conditionalFormatting>
  <conditionalFormatting sqref="R113:R123">
    <cfRule type="cellIs" dxfId="1116" priority="1436" operator="greaterThan">
      <formula>0</formula>
    </cfRule>
  </conditionalFormatting>
  <conditionalFormatting sqref="S113:S123">
    <cfRule type="cellIs" dxfId="1115" priority="1439" stopIfTrue="1" operator="equal">
      <formula>"~"</formula>
    </cfRule>
    <cfRule type="cellIs" dxfId="1114" priority="1440" stopIfTrue="1" operator="equal">
      <formula>"sold out"</formula>
    </cfRule>
  </conditionalFormatting>
  <conditionalFormatting sqref="S113:S123">
    <cfRule type="cellIs" dxfId="1113" priority="1437" stopIfTrue="1" operator="equal">
      <formula>"~"</formula>
    </cfRule>
    <cfRule type="cellIs" dxfId="1112" priority="1438" stopIfTrue="1" operator="equal">
      <formula>"sold out"</formula>
    </cfRule>
  </conditionalFormatting>
  <conditionalFormatting sqref="R113:R123">
    <cfRule type="cellIs" dxfId="1111" priority="1443" operator="greaterThan">
      <formula>0</formula>
    </cfRule>
  </conditionalFormatting>
  <conditionalFormatting sqref="S113:S123">
    <cfRule type="cellIs" dxfId="1110" priority="1441" stopIfTrue="1" operator="equal">
      <formula>"~"</formula>
    </cfRule>
    <cfRule type="cellIs" dxfId="1109" priority="1442" stopIfTrue="1" operator="equal">
      <formula>"sold out"</formula>
    </cfRule>
  </conditionalFormatting>
  <conditionalFormatting sqref="CB106:CB109">
    <cfRule type="cellIs" dxfId="1108" priority="1411" operator="greaterThan">
      <formula>0</formula>
    </cfRule>
  </conditionalFormatting>
  <conditionalFormatting sqref="BY106:BY109">
    <cfRule type="cellIs" dxfId="1107" priority="1409" operator="greaterThan">
      <formula>0</formula>
    </cfRule>
  </conditionalFormatting>
  <conditionalFormatting sqref="R107:R109">
    <cfRule type="cellIs" dxfId="1106" priority="1399" operator="greaterThan">
      <formula>0</formula>
    </cfRule>
  </conditionalFormatting>
  <conditionalFormatting sqref="S107:S109">
    <cfRule type="cellIs" dxfId="1105" priority="1402" stopIfTrue="1" operator="equal">
      <formula>"~"</formula>
    </cfRule>
    <cfRule type="cellIs" dxfId="1104" priority="1403" stopIfTrue="1" operator="equal">
      <formula>"sold out"</formula>
    </cfRule>
  </conditionalFormatting>
  <conditionalFormatting sqref="S107:S109">
    <cfRule type="cellIs" dxfId="1103" priority="1400" stopIfTrue="1" operator="equal">
      <formula>"~"</formula>
    </cfRule>
    <cfRule type="cellIs" dxfId="1102" priority="1401" stopIfTrue="1" operator="equal">
      <formula>"sold out"</formula>
    </cfRule>
  </conditionalFormatting>
  <conditionalFormatting sqref="J107:J109">
    <cfRule type="cellIs" dxfId="1101" priority="1407" stopIfTrue="1" operator="equal">
      <formula>"~"</formula>
    </cfRule>
    <cfRule type="cellIs" dxfId="1100" priority="1408" stopIfTrue="1" operator="equal">
      <formula>"sold out"</formula>
    </cfRule>
  </conditionalFormatting>
  <conditionalFormatting sqref="R107:R109">
    <cfRule type="cellIs" dxfId="1099" priority="1406" operator="greaterThan">
      <formula>0</formula>
    </cfRule>
  </conditionalFormatting>
  <conditionalFormatting sqref="S107:S109">
    <cfRule type="cellIs" dxfId="1098" priority="1404" stopIfTrue="1" operator="equal">
      <formula>"~"</formula>
    </cfRule>
    <cfRule type="cellIs" dxfId="1097" priority="1405" stopIfTrue="1" operator="equal">
      <formula>"sold out"</formula>
    </cfRule>
  </conditionalFormatting>
  <conditionalFormatting sqref="AL105:AO105">
    <cfRule type="cellIs" dxfId="1096" priority="1338" stopIfTrue="1" operator="equal">
      <formula>"~"</formula>
    </cfRule>
    <cfRule type="cellIs" dxfId="1095" priority="1339" stopIfTrue="1" operator="equal">
      <formula>"sold out"</formula>
    </cfRule>
  </conditionalFormatting>
  <conditionalFormatting sqref="CB105">
    <cfRule type="cellIs" dxfId="1094" priority="1374" operator="greaterThan">
      <formula>0</formula>
    </cfRule>
  </conditionalFormatting>
  <conditionalFormatting sqref="M105">
    <cfRule type="cellIs" dxfId="1093" priority="1359" operator="greaterThan">
      <formula>0</formula>
    </cfRule>
  </conditionalFormatting>
  <conditionalFormatting sqref="L105:Q105">
    <cfRule type="cellIs" dxfId="1092" priority="1360" stopIfTrue="1" operator="equal">
      <formula>"~"</formula>
    </cfRule>
    <cfRule type="cellIs" dxfId="1091" priority="1361" stopIfTrue="1" operator="equal">
      <formula>"sold out"</formula>
    </cfRule>
  </conditionalFormatting>
  <conditionalFormatting sqref="BC105">
    <cfRule type="cellIs" dxfId="1090" priority="1357" stopIfTrue="1" operator="equal">
      <formula>"~"</formula>
    </cfRule>
    <cfRule type="cellIs" dxfId="1089" priority="1358" stopIfTrue="1" operator="equal">
      <formula>"sold out"</formula>
    </cfRule>
  </conditionalFormatting>
  <conditionalFormatting sqref="AT105:AY105">
    <cfRule type="cellIs" dxfId="1088" priority="1350" stopIfTrue="1" operator="equal">
      <formula>"~"</formula>
    </cfRule>
    <cfRule type="cellIs" dxfId="1087" priority="1351" stopIfTrue="1" operator="equal">
      <formula>"sold out"</formula>
    </cfRule>
  </conditionalFormatting>
  <conditionalFormatting sqref="AU105">
    <cfRule type="cellIs" dxfId="1086" priority="1349" operator="greaterThan">
      <formula>0</formula>
    </cfRule>
  </conditionalFormatting>
  <conditionalFormatting sqref="BP105:BU105">
    <cfRule type="cellIs" dxfId="1085" priority="1345" stopIfTrue="1" operator="equal">
      <formula>"~"</formula>
    </cfRule>
    <cfRule type="cellIs" dxfId="1084" priority="1346" stopIfTrue="1" operator="equal">
      <formula>"sold out"</formula>
    </cfRule>
  </conditionalFormatting>
  <conditionalFormatting sqref="AH105">
    <cfRule type="cellIs" dxfId="1083" priority="1340" stopIfTrue="1" operator="equal">
      <formula>"~"</formula>
    </cfRule>
    <cfRule type="cellIs" dxfId="1082" priority="1341" stopIfTrue="1" operator="equal">
      <formula>"sold out"</formula>
    </cfRule>
  </conditionalFormatting>
  <conditionalFormatting sqref="BE105:BJ105">
    <cfRule type="cellIs" dxfId="1081" priority="1355" stopIfTrue="1" operator="equal">
      <formula>"~"</formula>
    </cfRule>
    <cfRule type="cellIs" dxfId="1080" priority="1356" stopIfTrue="1" operator="equal">
      <formula>"sold out"</formula>
    </cfRule>
  </conditionalFormatting>
  <conditionalFormatting sqref="BF105">
    <cfRule type="cellIs" dxfId="1079" priority="1354" operator="greaterThan">
      <formula>0</formula>
    </cfRule>
  </conditionalFormatting>
  <conditionalFormatting sqref="AR105">
    <cfRule type="cellIs" dxfId="1078" priority="1352" stopIfTrue="1" operator="equal">
      <formula>"~"</formula>
    </cfRule>
    <cfRule type="cellIs" dxfId="1077" priority="1353" stopIfTrue="1" operator="equal">
      <formula>"sold out"</formula>
    </cfRule>
  </conditionalFormatting>
  <conditionalFormatting sqref="AK105 AI105">
    <cfRule type="cellIs" dxfId="1076" priority="1373" operator="greaterThan">
      <formula>0</formula>
    </cfRule>
  </conditionalFormatting>
  <conditionalFormatting sqref="BY105">
    <cfRule type="cellIs" dxfId="1075" priority="1372" operator="greaterThan">
      <formula>0</formula>
    </cfRule>
  </conditionalFormatting>
  <conditionalFormatting sqref="R105">
    <cfRule type="cellIs" dxfId="1074" priority="1362" operator="greaterThan">
      <formula>0</formula>
    </cfRule>
  </conditionalFormatting>
  <conditionalFormatting sqref="S105">
    <cfRule type="cellIs" dxfId="1073" priority="1365" stopIfTrue="1" operator="equal">
      <formula>"~"</formula>
    </cfRule>
    <cfRule type="cellIs" dxfId="1072" priority="1366" stopIfTrue="1" operator="equal">
      <formula>"sold out"</formula>
    </cfRule>
  </conditionalFormatting>
  <conditionalFormatting sqref="S105">
    <cfRule type="cellIs" dxfId="1071" priority="1363" stopIfTrue="1" operator="equal">
      <formula>"~"</formula>
    </cfRule>
    <cfRule type="cellIs" dxfId="1070" priority="1364" stopIfTrue="1" operator="equal">
      <formula>"sold out"</formula>
    </cfRule>
  </conditionalFormatting>
  <conditionalFormatting sqref="J105">
    <cfRule type="cellIs" dxfId="1069" priority="1370" stopIfTrue="1" operator="equal">
      <formula>"~"</formula>
    </cfRule>
    <cfRule type="cellIs" dxfId="1068" priority="1371" stopIfTrue="1" operator="equal">
      <formula>"sold out"</formula>
    </cfRule>
  </conditionalFormatting>
  <conditionalFormatting sqref="R105">
    <cfRule type="cellIs" dxfId="1067" priority="1369" operator="greaterThan">
      <formula>0</formula>
    </cfRule>
  </conditionalFormatting>
  <conditionalFormatting sqref="S105">
    <cfRule type="cellIs" dxfId="1066" priority="1367" stopIfTrue="1" operator="equal">
      <formula>"~"</formula>
    </cfRule>
    <cfRule type="cellIs" dxfId="1065" priority="1368" stopIfTrue="1" operator="equal">
      <formula>"sold out"</formula>
    </cfRule>
  </conditionalFormatting>
  <conditionalFormatting sqref="BN105">
    <cfRule type="cellIs" dxfId="1064" priority="1347" stopIfTrue="1" operator="equal">
      <formula>"~"</formula>
    </cfRule>
    <cfRule type="cellIs" dxfId="1063" priority="1348" stopIfTrue="1" operator="equal">
      <formula>"sold out"</formula>
    </cfRule>
  </conditionalFormatting>
  <conditionalFormatting sqref="BQ105">
    <cfRule type="cellIs" dxfId="1062" priority="1344" operator="greaterThan">
      <formula>0</formula>
    </cfRule>
  </conditionalFormatting>
  <conditionalFormatting sqref="AI105:AK105">
    <cfRule type="cellIs" dxfId="1061" priority="1342" stopIfTrue="1" operator="equal">
      <formula>"~"</formula>
    </cfRule>
    <cfRule type="cellIs" dxfId="1060" priority="1343" stopIfTrue="1" operator="equal">
      <formula>"sold out"</formula>
    </cfRule>
  </conditionalFormatting>
  <conditionalFormatting sqref="K105">
    <cfRule type="cellIs" dxfId="1059" priority="1336" stopIfTrue="1" operator="equal">
      <formula>"~"</formula>
    </cfRule>
    <cfRule type="cellIs" dxfId="1058" priority="1337" stopIfTrue="1" operator="equal">
      <formula>"sold out"</formula>
    </cfRule>
  </conditionalFormatting>
  <conditionalFormatting sqref="S110:S112">
    <cfRule type="cellIs" dxfId="1057" priority="1334" stopIfTrue="1" operator="equal">
      <formula>"~"</formula>
    </cfRule>
    <cfRule type="cellIs" dxfId="1056" priority="1335" stopIfTrue="1" operator="equal">
      <formula>"sold out"</formula>
    </cfRule>
  </conditionalFormatting>
  <conditionalFormatting sqref="J110:Q112 BN110:BU112 BC110:BJ112 AR110:AY112 AH110:AO112">
    <cfRule type="cellIs" dxfId="1055" priority="1332" stopIfTrue="1" operator="equal">
      <formula>"~"</formula>
    </cfRule>
    <cfRule type="cellIs" dxfId="1054" priority="1333" stopIfTrue="1" operator="equal">
      <formula>"sold out"</formula>
    </cfRule>
  </conditionalFormatting>
  <conditionalFormatting sqref="CB110:CB112 BY110:BY112 M110:M112 R110:R112 BF110:BF112 BQ110:BQ112 O110:O112 BS110:BS112 BH110:BH112 AU110:AU112 AW110:AW112 AK110:AK112 AM110:AM112">
    <cfRule type="cellIs" dxfId="1053" priority="1331" operator="greaterThan">
      <formula>0</formula>
    </cfRule>
  </conditionalFormatting>
  <conditionalFormatting sqref="AL84 AN84">
    <cfRule type="cellIs" dxfId="1052" priority="1294" stopIfTrue="1" operator="equal">
      <formula>"~"</formula>
    </cfRule>
    <cfRule type="cellIs" dxfId="1051" priority="1295" stopIfTrue="1" operator="equal">
      <formula>"sold out"</formula>
    </cfRule>
  </conditionalFormatting>
  <conditionalFormatting sqref="CB84">
    <cfRule type="cellIs" dxfId="1050" priority="1330" operator="greaterThan">
      <formula>0</formula>
    </cfRule>
  </conditionalFormatting>
  <conditionalFormatting sqref="K84 M84">
    <cfRule type="cellIs" dxfId="1049" priority="1315" operator="greaterThan">
      <formula>0</formula>
    </cfRule>
  </conditionalFormatting>
  <conditionalFormatting sqref="K84:Q84">
    <cfRule type="cellIs" dxfId="1048" priority="1316" stopIfTrue="1" operator="equal">
      <formula>"~"</formula>
    </cfRule>
    <cfRule type="cellIs" dxfId="1047" priority="1317" stopIfTrue="1" operator="equal">
      <formula>"sold out"</formula>
    </cfRule>
  </conditionalFormatting>
  <conditionalFormatting sqref="BC84">
    <cfRule type="cellIs" dxfId="1046" priority="1313" stopIfTrue="1" operator="equal">
      <formula>"~"</formula>
    </cfRule>
    <cfRule type="cellIs" dxfId="1045" priority="1314" stopIfTrue="1" operator="equal">
      <formula>"sold out"</formula>
    </cfRule>
  </conditionalFormatting>
  <conditionalFormatting sqref="AS84:AY84">
    <cfRule type="cellIs" dxfId="1044" priority="1306" stopIfTrue="1" operator="equal">
      <formula>"~"</formula>
    </cfRule>
    <cfRule type="cellIs" dxfId="1043" priority="1307" stopIfTrue="1" operator="equal">
      <formula>"sold out"</formula>
    </cfRule>
  </conditionalFormatting>
  <conditionalFormatting sqref="AS84 AU84">
    <cfRule type="cellIs" dxfId="1042" priority="1305" operator="greaterThan">
      <formula>0</formula>
    </cfRule>
  </conditionalFormatting>
  <conditionalFormatting sqref="BO84:BU84">
    <cfRule type="cellIs" dxfId="1041" priority="1301" stopIfTrue="1" operator="equal">
      <formula>"~"</formula>
    </cfRule>
    <cfRule type="cellIs" dxfId="1040" priority="1302" stopIfTrue="1" operator="equal">
      <formula>"sold out"</formula>
    </cfRule>
  </conditionalFormatting>
  <conditionalFormatting sqref="AH84">
    <cfRule type="cellIs" dxfId="1039" priority="1296" stopIfTrue="1" operator="equal">
      <formula>"~"</formula>
    </cfRule>
    <cfRule type="cellIs" dxfId="1038" priority="1297" stopIfTrue="1" operator="equal">
      <formula>"sold out"</formula>
    </cfRule>
  </conditionalFormatting>
  <conditionalFormatting sqref="BD84:BJ84">
    <cfRule type="cellIs" dxfId="1037" priority="1311" stopIfTrue="1" operator="equal">
      <formula>"~"</formula>
    </cfRule>
    <cfRule type="cellIs" dxfId="1036" priority="1312" stopIfTrue="1" operator="equal">
      <formula>"sold out"</formula>
    </cfRule>
  </conditionalFormatting>
  <conditionalFormatting sqref="BD84 BF84">
    <cfRule type="cellIs" dxfId="1035" priority="1310" operator="greaterThan">
      <formula>0</formula>
    </cfRule>
  </conditionalFormatting>
  <conditionalFormatting sqref="AR84">
    <cfRule type="cellIs" dxfId="1034" priority="1308" stopIfTrue="1" operator="equal">
      <formula>"~"</formula>
    </cfRule>
    <cfRule type="cellIs" dxfId="1033" priority="1309" stopIfTrue="1" operator="equal">
      <formula>"sold out"</formula>
    </cfRule>
  </conditionalFormatting>
  <conditionalFormatting sqref="AK84 AI84">
    <cfRule type="cellIs" dxfId="1032" priority="1329" operator="greaterThan">
      <formula>0</formula>
    </cfRule>
  </conditionalFormatting>
  <conditionalFormatting sqref="BY84">
    <cfRule type="cellIs" dxfId="1031" priority="1328" operator="greaterThan">
      <formula>0</formula>
    </cfRule>
  </conditionalFormatting>
  <conditionalFormatting sqref="R84">
    <cfRule type="cellIs" dxfId="1030" priority="1318" operator="greaterThan">
      <formula>0</formula>
    </cfRule>
  </conditionalFormatting>
  <conditionalFormatting sqref="S84">
    <cfRule type="cellIs" dxfId="1029" priority="1321" stopIfTrue="1" operator="equal">
      <formula>"~"</formula>
    </cfRule>
    <cfRule type="cellIs" dxfId="1028" priority="1322" stopIfTrue="1" operator="equal">
      <formula>"sold out"</formula>
    </cfRule>
  </conditionalFormatting>
  <conditionalFormatting sqref="S84">
    <cfRule type="cellIs" dxfId="1027" priority="1319" stopIfTrue="1" operator="equal">
      <formula>"~"</formula>
    </cfRule>
    <cfRule type="cellIs" dxfId="1026" priority="1320" stopIfTrue="1" operator="equal">
      <formula>"sold out"</formula>
    </cfRule>
  </conditionalFormatting>
  <conditionalFormatting sqref="J84">
    <cfRule type="cellIs" dxfId="1025" priority="1326" stopIfTrue="1" operator="equal">
      <formula>"~"</formula>
    </cfRule>
    <cfRule type="cellIs" dxfId="1024" priority="1327" stopIfTrue="1" operator="equal">
      <formula>"sold out"</formula>
    </cfRule>
  </conditionalFormatting>
  <conditionalFormatting sqref="R84">
    <cfRule type="cellIs" dxfId="1023" priority="1325" operator="greaterThan">
      <formula>0</formula>
    </cfRule>
  </conditionalFormatting>
  <conditionalFormatting sqref="S84">
    <cfRule type="cellIs" dxfId="1022" priority="1323" stopIfTrue="1" operator="equal">
      <formula>"~"</formula>
    </cfRule>
    <cfRule type="cellIs" dxfId="1021" priority="1324" stopIfTrue="1" operator="equal">
      <formula>"sold out"</formula>
    </cfRule>
  </conditionalFormatting>
  <conditionalFormatting sqref="BN84">
    <cfRule type="cellIs" dxfId="1020" priority="1303" stopIfTrue="1" operator="equal">
      <formula>"~"</formula>
    </cfRule>
    <cfRule type="cellIs" dxfId="1019" priority="1304" stopIfTrue="1" operator="equal">
      <formula>"sold out"</formula>
    </cfRule>
  </conditionalFormatting>
  <conditionalFormatting sqref="BO84 BQ84">
    <cfRule type="cellIs" dxfId="1018" priority="1300" operator="greaterThan">
      <formula>0</formula>
    </cfRule>
  </conditionalFormatting>
  <conditionalFormatting sqref="AI84:AK84">
    <cfRule type="cellIs" dxfId="1017" priority="1298" stopIfTrue="1" operator="equal">
      <formula>"~"</formula>
    </cfRule>
    <cfRule type="cellIs" dxfId="1016" priority="1299" stopIfTrue="1" operator="equal">
      <formula>"sold out"</formula>
    </cfRule>
  </conditionalFormatting>
  <conditionalFormatting sqref="CB124:CB156 CB158">
    <cfRule type="cellIs" dxfId="1015" priority="1293" operator="greaterThan">
      <formula>0</formula>
    </cfRule>
  </conditionalFormatting>
  <conditionalFormatting sqref="BY124:BY156 BY158">
    <cfRule type="cellIs" dxfId="1014" priority="1291" operator="greaterThan">
      <formula>0</formula>
    </cfRule>
  </conditionalFormatting>
  <conditionalFormatting sqref="R124:R156 R158">
    <cfRule type="cellIs" dxfId="1013" priority="1281" operator="greaterThan">
      <formula>0</formula>
    </cfRule>
  </conditionalFormatting>
  <conditionalFormatting sqref="S124:S156 S158">
    <cfRule type="cellIs" dxfId="1012" priority="1284" stopIfTrue="1" operator="equal">
      <formula>"~"</formula>
    </cfRule>
    <cfRule type="cellIs" dxfId="1011" priority="1285" stopIfTrue="1" operator="equal">
      <formula>"sold out"</formula>
    </cfRule>
  </conditionalFormatting>
  <conditionalFormatting sqref="S124:S156 S158">
    <cfRule type="cellIs" dxfId="1010" priority="1282" stopIfTrue="1" operator="equal">
      <formula>"~"</formula>
    </cfRule>
    <cfRule type="cellIs" dxfId="1009" priority="1283" stopIfTrue="1" operator="equal">
      <formula>"sold out"</formula>
    </cfRule>
  </conditionalFormatting>
  <conditionalFormatting sqref="R124:R156 R158">
    <cfRule type="cellIs" dxfId="1008" priority="1288" operator="greaterThan">
      <formula>0</formula>
    </cfRule>
  </conditionalFormatting>
  <conditionalFormatting sqref="S124:S156 S158">
    <cfRule type="cellIs" dxfId="1007" priority="1286" stopIfTrue="1" operator="equal">
      <formula>"~"</formula>
    </cfRule>
    <cfRule type="cellIs" dxfId="1006" priority="1287" stopIfTrue="1" operator="equal">
      <formula>"sold out"</formula>
    </cfRule>
  </conditionalFormatting>
  <conditionalFormatting sqref="AN171 AL171">
    <cfRule type="cellIs" dxfId="1005" priority="1220" stopIfTrue="1" operator="equal">
      <formula>"~"</formula>
    </cfRule>
    <cfRule type="cellIs" dxfId="1004" priority="1221" stopIfTrue="1" operator="equal">
      <formula>"sold out"</formula>
    </cfRule>
  </conditionalFormatting>
  <conditionalFormatting sqref="AT171 AV171 AX171">
    <cfRule type="cellIs" dxfId="1003" priority="1232" stopIfTrue="1" operator="equal">
      <formula>"~"</formula>
    </cfRule>
    <cfRule type="cellIs" dxfId="1002" priority="1233" stopIfTrue="1" operator="equal">
      <formula>"sold out"</formula>
    </cfRule>
  </conditionalFormatting>
  <conditionalFormatting sqref="BR171 BP171">
    <cfRule type="cellIs" dxfId="1001" priority="1227" stopIfTrue="1" operator="equal">
      <formula>"~"</formula>
    </cfRule>
    <cfRule type="cellIs" dxfId="1000" priority="1228" stopIfTrue="1" operator="equal">
      <formula>"sold out"</formula>
    </cfRule>
  </conditionalFormatting>
  <conditionalFormatting sqref="BE171 BG171 BI171">
    <cfRule type="cellIs" dxfId="999" priority="1237" stopIfTrue="1" operator="equal">
      <formula>"~"</formula>
    </cfRule>
    <cfRule type="cellIs" dxfId="998" priority="1238" stopIfTrue="1" operator="equal">
      <formula>"sold out"</formula>
    </cfRule>
  </conditionalFormatting>
  <conditionalFormatting sqref="AJ171">
    <cfRule type="cellIs" dxfId="997" priority="1224" stopIfTrue="1" operator="equal">
      <formula>"~"</formula>
    </cfRule>
    <cfRule type="cellIs" dxfId="996" priority="1225" stopIfTrue="1" operator="equal">
      <formula>"sold out"</formula>
    </cfRule>
  </conditionalFormatting>
  <conditionalFormatting sqref="CB176:CB177">
    <cfRule type="cellIs" dxfId="995" priority="1219" operator="greaterThan">
      <formula>0</formula>
    </cfRule>
  </conditionalFormatting>
  <conditionalFormatting sqref="BY176:BY177">
    <cfRule type="cellIs" dxfId="994" priority="1217" operator="greaterThan">
      <formula>0</formula>
    </cfRule>
  </conditionalFormatting>
  <conditionalFormatting sqref="R176:R177">
    <cfRule type="cellIs" dxfId="993" priority="1207" operator="greaterThan">
      <formula>0</formula>
    </cfRule>
  </conditionalFormatting>
  <conditionalFormatting sqref="S176:S177">
    <cfRule type="cellIs" dxfId="992" priority="1210" stopIfTrue="1" operator="equal">
      <formula>"~"</formula>
    </cfRule>
    <cfRule type="cellIs" dxfId="991" priority="1211" stopIfTrue="1" operator="equal">
      <formula>"sold out"</formula>
    </cfRule>
  </conditionalFormatting>
  <conditionalFormatting sqref="S176:S177">
    <cfRule type="cellIs" dxfId="990" priority="1208" stopIfTrue="1" operator="equal">
      <formula>"~"</formula>
    </cfRule>
    <cfRule type="cellIs" dxfId="989" priority="1209" stopIfTrue="1" operator="equal">
      <formula>"sold out"</formula>
    </cfRule>
  </conditionalFormatting>
  <conditionalFormatting sqref="R176:R177">
    <cfRule type="cellIs" dxfId="988" priority="1214" operator="greaterThan">
      <formula>0</formula>
    </cfRule>
  </conditionalFormatting>
  <conditionalFormatting sqref="S176:S177">
    <cfRule type="cellIs" dxfId="987" priority="1212" stopIfTrue="1" operator="equal">
      <formula>"~"</formula>
    </cfRule>
    <cfRule type="cellIs" dxfId="986" priority="1213" stopIfTrue="1" operator="equal">
      <formula>"sold out"</formula>
    </cfRule>
  </conditionalFormatting>
  <conditionalFormatting sqref="AK198:AL200">
    <cfRule type="cellIs" dxfId="985" priority="936" stopIfTrue="1" operator="equal">
      <formula>"~"</formula>
    </cfRule>
    <cfRule type="cellIs" dxfId="984" priority="937" stopIfTrue="1" operator="equal">
      <formula>"sold out"</formula>
    </cfRule>
  </conditionalFormatting>
  <conditionalFormatting sqref="BC178">
    <cfRule type="cellIs" dxfId="983" priority="1168" stopIfTrue="1" operator="equal">
      <formula>"~"</formula>
    </cfRule>
    <cfRule type="cellIs" dxfId="982" priority="1169" stopIfTrue="1" operator="equal">
      <formula>"sold out"</formula>
    </cfRule>
  </conditionalFormatting>
  <conditionalFormatting sqref="BH178">
    <cfRule type="cellIs" dxfId="981" priority="1143" operator="greaterThan">
      <formula>0</formula>
    </cfRule>
  </conditionalFormatting>
  <conditionalFormatting sqref="AU178">
    <cfRule type="cellIs" dxfId="980" priority="1138" stopIfTrue="1" operator="equal">
      <formula>"~"</formula>
    </cfRule>
    <cfRule type="cellIs" dxfId="979" priority="1139" stopIfTrue="1" operator="equal">
      <formula>"sold out"</formula>
    </cfRule>
  </conditionalFormatting>
  <conditionalFormatting sqref="AU178">
    <cfRule type="cellIs" dxfId="978" priority="1137" operator="greaterThan">
      <formula>0</formula>
    </cfRule>
  </conditionalFormatting>
  <conditionalFormatting sqref="CB178 BY178">
    <cfRule type="cellIs" dxfId="977" priority="1174" operator="greaterThan">
      <formula>0</formula>
    </cfRule>
  </conditionalFormatting>
  <conditionalFormatting sqref="BO178 BD178">
    <cfRule type="cellIs" dxfId="976" priority="1172" stopIfTrue="1" operator="equal">
      <formula>"~"</formula>
    </cfRule>
    <cfRule type="cellIs" dxfId="975" priority="1173" stopIfTrue="1" operator="equal">
      <formula>"sold out"</formula>
    </cfRule>
  </conditionalFormatting>
  <conditionalFormatting sqref="AJ178">
    <cfRule type="cellIs" dxfId="974" priority="1170" stopIfTrue="1" operator="equal">
      <formula>"~"</formula>
    </cfRule>
    <cfRule type="cellIs" dxfId="973" priority="1171" stopIfTrue="1" operator="equal">
      <formula>"sold out"</formula>
    </cfRule>
  </conditionalFormatting>
  <conditionalFormatting sqref="BE178:BG178">
    <cfRule type="cellIs" dxfId="972" priority="1166" stopIfTrue="1" operator="equal">
      <formula>"~"</formula>
    </cfRule>
    <cfRule type="cellIs" dxfId="971" priority="1167" stopIfTrue="1" operator="equal">
      <formula>"sold out"</formula>
    </cfRule>
  </conditionalFormatting>
  <conditionalFormatting sqref="BF178">
    <cfRule type="cellIs" dxfId="970" priority="1165" operator="greaterThan">
      <formula>0</formula>
    </cfRule>
  </conditionalFormatting>
  <conditionalFormatting sqref="AR178:AS178">
    <cfRule type="cellIs" dxfId="969" priority="1163" stopIfTrue="1" operator="equal">
      <formula>"~"</formula>
    </cfRule>
    <cfRule type="cellIs" dxfId="968" priority="1164" stopIfTrue="1" operator="equal">
      <formula>"sold out"</formula>
    </cfRule>
  </conditionalFormatting>
  <conditionalFormatting sqref="AT178 AV178">
    <cfRule type="cellIs" dxfId="967" priority="1161" stopIfTrue="1" operator="equal">
      <formula>"~"</formula>
    </cfRule>
    <cfRule type="cellIs" dxfId="966" priority="1162" stopIfTrue="1" operator="equal">
      <formula>"sold out"</formula>
    </cfRule>
  </conditionalFormatting>
  <conditionalFormatting sqref="BN178">
    <cfRule type="cellIs" dxfId="965" priority="1159" stopIfTrue="1" operator="equal">
      <formula>"~"</formula>
    </cfRule>
    <cfRule type="cellIs" dxfId="964" priority="1160" stopIfTrue="1" operator="equal">
      <formula>"sold out"</formula>
    </cfRule>
  </conditionalFormatting>
  <conditionalFormatting sqref="BP178:BR178">
    <cfRule type="cellIs" dxfId="963" priority="1157" stopIfTrue="1" operator="equal">
      <formula>"~"</formula>
    </cfRule>
    <cfRule type="cellIs" dxfId="962" priority="1158" stopIfTrue="1" operator="equal">
      <formula>"sold out"</formula>
    </cfRule>
  </conditionalFormatting>
  <conditionalFormatting sqref="BQ178">
    <cfRule type="cellIs" dxfId="961" priority="1156" operator="greaterThan">
      <formula>0</formula>
    </cfRule>
  </conditionalFormatting>
  <conditionalFormatting sqref="AH178:AI178">
    <cfRule type="cellIs" dxfId="960" priority="1154" stopIfTrue="1" operator="equal">
      <formula>"~"</formula>
    </cfRule>
    <cfRule type="cellIs" dxfId="959" priority="1155" stopIfTrue="1" operator="equal">
      <formula>"sold out"</formula>
    </cfRule>
  </conditionalFormatting>
  <conditionalFormatting sqref="AN178:AO178">
    <cfRule type="cellIs" dxfId="958" priority="1152" stopIfTrue="1" operator="equal">
      <formula>"~"</formula>
    </cfRule>
    <cfRule type="cellIs" dxfId="957" priority="1153" stopIfTrue="1" operator="equal">
      <formula>"sold out"</formula>
    </cfRule>
  </conditionalFormatting>
  <conditionalFormatting sqref="AX178:AY178">
    <cfRule type="cellIs" dxfId="956" priority="1150" stopIfTrue="1" operator="equal">
      <formula>"~"</formula>
    </cfRule>
    <cfRule type="cellIs" dxfId="955" priority="1151" stopIfTrue="1" operator="equal">
      <formula>"sold out"</formula>
    </cfRule>
  </conditionalFormatting>
  <conditionalFormatting sqref="BI178:BJ178">
    <cfRule type="cellIs" dxfId="954" priority="1148" stopIfTrue="1" operator="equal">
      <formula>"~"</formula>
    </cfRule>
    <cfRule type="cellIs" dxfId="953" priority="1149" stopIfTrue="1" operator="equal">
      <formula>"sold out"</formula>
    </cfRule>
  </conditionalFormatting>
  <conditionalFormatting sqref="BT178:BU178">
    <cfRule type="cellIs" dxfId="952" priority="1146" stopIfTrue="1" operator="equal">
      <formula>"~"</formula>
    </cfRule>
    <cfRule type="cellIs" dxfId="951" priority="1147" stopIfTrue="1" operator="equal">
      <formula>"sold out"</formula>
    </cfRule>
  </conditionalFormatting>
  <conditionalFormatting sqref="AM178">
    <cfRule type="cellIs" dxfId="950" priority="1128" operator="greaterThan">
      <formula>0</formula>
    </cfRule>
  </conditionalFormatting>
  <conditionalFormatting sqref="AW178">
    <cfRule type="cellIs" dxfId="949" priority="1135" stopIfTrue="1" operator="equal">
      <formula>"~"</formula>
    </cfRule>
    <cfRule type="cellIs" dxfId="948" priority="1136" stopIfTrue="1" operator="equal">
      <formula>"sold out"</formula>
    </cfRule>
  </conditionalFormatting>
  <conditionalFormatting sqref="AW178">
    <cfRule type="cellIs" dxfId="947" priority="1134" operator="greaterThan">
      <formula>0</formula>
    </cfRule>
  </conditionalFormatting>
  <conditionalFormatting sqref="BH178">
    <cfRule type="cellIs" dxfId="946" priority="1144" stopIfTrue="1" operator="equal">
      <formula>"~"</formula>
    </cfRule>
    <cfRule type="cellIs" dxfId="945" priority="1145" stopIfTrue="1" operator="equal">
      <formula>"sold out"</formula>
    </cfRule>
  </conditionalFormatting>
  <conditionalFormatting sqref="BS178">
    <cfRule type="cellIs" dxfId="944" priority="1141" stopIfTrue="1" operator="equal">
      <formula>"~"</formula>
    </cfRule>
    <cfRule type="cellIs" dxfId="943" priority="1142" stopIfTrue="1" operator="equal">
      <formula>"sold out"</formula>
    </cfRule>
  </conditionalFormatting>
  <conditionalFormatting sqref="BS178">
    <cfRule type="cellIs" dxfId="942" priority="1140" operator="greaterThan">
      <formula>0</formula>
    </cfRule>
  </conditionalFormatting>
  <conditionalFormatting sqref="AK178:AL178">
    <cfRule type="cellIs" dxfId="941" priority="1132" stopIfTrue="1" operator="equal">
      <formula>"~"</formula>
    </cfRule>
    <cfRule type="cellIs" dxfId="940" priority="1133" stopIfTrue="1" operator="equal">
      <formula>"sold out"</formula>
    </cfRule>
  </conditionalFormatting>
  <conditionalFormatting sqref="AK178">
    <cfRule type="cellIs" dxfId="939" priority="1131" operator="greaterThan">
      <formula>0</formula>
    </cfRule>
  </conditionalFormatting>
  <conditionalFormatting sqref="AM178">
    <cfRule type="cellIs" dxfId="938" priority="1129" stopIfTrue="1" operator="equal">
      <formula>"~"</formula>
    </cfRule>
    <cfRule type="cellIs" dxfId="937" priority="1130" stopIfTrue="1" operator="equal">
      <formula>"sold out"</formula>
    </cfRule>
  </conditionalFormatting>
  <conditionalFormatting sqref="AO171">
    <cfRule type="cellIs" dxfId="936" priority="1126" stopIfTrue="1" operator="equal">
      <formula>"~"</formula>
    </cfRule>
    <cfRule type="cellIs" dxfId="935" priority="1127" stopIfTrue="1" operator="equal">
      <formula>"sold out"</formula>
    </cfRule>
  </conditionalFormatting>
  <conditionalFormatting sqref="AY171">
    <cfRule type="cellIs" dxfId="934" priority="1124" stopIfTrue="1" operator="equal">
      <formula>"~"</formula>
    </cfRule>
    <cfRule type="cellIs" dxfId="933" priority="1125" stopIfTrue="1" operator="equal">
      <formula>"sold out"</formula>
    </cfRule>
  </conditionalFormatting>
  <conditionalFormatting sqref="BJ171">
    <cfRule type="cellIs" dxfId="932" priority="1122" stopIfTrue="1" operator="equal">
      <formula>"~"</formula>
    </cfRule>
    <cfRule type="cellIs" dxfId="931" priority="1123" stopIfTrue="1" operator="equal">
      <formula>"sold out"</formula>
    </cfRule>
  </conditionalFormatting>
  <conditionalFormatting sqref="BT171:BU171">
    <cfRule type="cellIs" dxfId="930" priority="1120" stopIfTrue="1" operator="equal">
      <formula>"~"</formula>
    </cfRule>
    <cfRule type="cellIs" dxfId="929" priority="1121" stopIfTrue="1" operator="equal">
      <formula>"sold out"</formula>
    </cfRule>
  </conditionalFormatting>
  <conditionalFormatting sqref="S172:S175">
    <cfRule type="cellIs" dxfId="928" priority="1118" stopIfTrue="1" operator="equal">
      <formula>"~"</formula>
    </cfRule>
    <cfRule type="cellIs" dxfId="927" priority="1119" stopIfTrue="1" operator="equal">
      <formula>"sold out"</formula>
    </cfRule>
  </conditionalFormatting>
  <conditionalFormatting sqref="AH172:AI175 AR172:AS175 BC172:BD175 BN172:BO175 BS172:BS175 BQ172:BQ175 AU172:AU175 AW172:AW175 BF172:BF175 BH172:BH175 AM172:AM175 AK172:AK175">
    <cfRule type="cellIs" dxfId="926" priority="1116" stopIfTrue="1" operator="equal">
      <formula>"~"</formula>
    </cfRule>
    <cfRule type="cellIs" dxfId="925" priority="1117" stopIfTrue="1" operator="equal">
      <formula>"sold out"</formula>
    </cfRule>
  </conditionalFormatting>
  <conditionalFormatting sqref="BQ172:BQ175 CB172:CB175 BY172:BY175 R172:R175 BS172:BS175">
    <cfRule type="cellIs" dxfId="924" priority="1115" operator="greaterThan">
      <formula>0</formula>
    </cfRule>
  </conditionalFormatting>
  <conditionalFormatting sqref="Q172:Q175">
    <cfRule type="cellIs" dxfId="923" priority="1107" stopIfTrue="1" operator="equal">
      <formula>"~"</formula>
    </cfRule>
    <cfRule type="cellIs" dxfId="922" priority="1108" stopIfTrue="1" operator="equal">
      <formula>"sold out"</formula>
    </cfRule>
  </conditionalFormatting>
  <conditionalFormatting sqref="AN172:AN175 AL172:AL175">
    <cfRule type="cellIs" dxfId="921" priority="1097" stopIfTrue="1" operator="equal">
      <formula>"~"</formula>
    </cfRule>
    <cfRule type="cellIs" dxfId="920" priority="1098" stopIfTrue="1" operator="equal">
      <formula>"sold out"</formula>
    </cfRule>
  </conditionalFormatting>
  <conditionalFormatting sqref="AT172:AT175 AV172:AV175 AX172:AX175">
    <cfRule type="cellIs" dxfId="919" priority="1103" stopIfTrue="1" operator="equal">
      <formula>"~"</formula>
    </cfRule>
    <cfRule type="cellIs" dxfId="918" priority="1104" stopIfTrue="1" operator="equal">
      <formula>"sold out"</formula>
    </cfRule>
  </conditionalFormatting>
  <conditionalFormatting sqref="BR172:BR175 BP172:BP175">
    <cfRule type="cellIs" dxfId="917" priority="1101" stopIfTrue="1" operator="equal">
      <formula>"~"</formula>
    </cfRule>
    <cfRule type="cellIs" dxfId="916" priority="1102" stopIfTrue="1" operator="equal">
      <formula>"sold out"</formula>
    </cfRule>
  </conditionalFormatting>
  <conditionalFormatting sqref="BE172:BE175 BG172:BG175 BI172:BI175">
    <cfRule type="cellIs" dxfId="915" priority="1105" stopIfTrue="1" operator="equal">
      <formula>"~"</formula>
    </cfRule>
    <cfRule type="cellIs" dxfId="914" priority="1106" stopIfTrue="1" operator="equal">
      <formula>"sold out"</formula>
    </cfRule>
  </conditionalFormatting>
  <conditionalFormatting sqref="AJ172:AJ175">
    <cfRule type="cellIs" dxfId="913" priority="1099" stopIfTrue="1" operator="equal">
      <formula>"~"</formula>
    </cfRule>
    <cfRule type="cellIs" dxfId="912" priority="1100" stopIfTrue="1" operator="equal">
      <formula>"sold out"</formula>
    </cfRule>
  </conditionalFormatting>
  <conditionalFormatting sqref="AO172:AO175">
    <cfRule type="cellIs" dxfId="911" priority="1095" stopIfTrue="1" operator="equal">
      <formula>"~"</formula>
    </cfRule>
    <cfRule type="cellIs" dxfId="910" priority="1096" stopIfTrue="1" operator="equal">
      <formula>"sold out"</formula>
    </cfRule>
  </conditionalFormatting>
  <conditionalFormatting sqref="AY172:AY175">
    <cfRule type="cellIs" dxfId="909" priority="1093" stopIfTrue="1" operator="equal">
      <formula>"~"</formula>
    </cfRule>
    <cfRule type="cellIs" dxfId="908" priority="1094" stopIfTrue="1" operator="equal">
      <formula>"sold out"</formula>
    </cfRule>
  </conditionalFormatting>
  <conditionalFormatting sqref="BJ172:BJ175">
    <cfRule type="cellIs" dxfId="907" priority="1091" stopIfTrue="1" operator="equal">
      <formula>"~"</formula>
    </cfRule>
    <cfRule type="cellIs" dxfId="906" priority="1092" stopIfTrue="1" operator="equal">
      <formula>"sold out"</formula>
    </cfRule>
  </conditionalFormatting>
  <conditionalFormatting sqref="BT172:BU175">
    <cfRule type="cellIs" dxfId="905" priority="1089" stopIfTrue="1" operator="equal">
      <formula>"~"</formula>
    </cfRule>
    <cfRule type="cellIs" dxfId="904" priority="1090" stopIfTrue="1" operator="equal">
      <formula>"sold out"</formula>
    </cfRule>
  </conditionalFormatting>
  <conditionalFormatting sqref="S184:S190 S192:S195">
    <cfRule type="cellIs" dxfId="903" priority="1087" stopIfTrue="1" operator="equal">
      <formula>"~"</formula>
    </cfRule>
    <cfRule type="cellIs" dxfId="902" priority="1088" stopIfTrue="1" operator="equal">
      <formula>"sold out"</formula>
    </cfRule>
  </conditionalFormatting>
  <conditionalFormatting sqref="J184:Q190 J192:Q195">
    <cfRule type="cellIs" dxfId="901" priority="1085" stopIfTrue="1" operator="equal">
      <formula>"~"</formula>
    </cfRule>
    <cfRule type="cellIs" dxfId="900" priority="1086" stopIfTrue="1" operator="equal">
      <formula>"sold out"</formula>
    </cfRule>
  </conditionalFormatting>
  <conditionalFormatting sqref="M184:M190 R184:R190 R192:R195 M192:M195">
    <cfRule type="cellIs" dxfId="899" priority="1084" operator="greaterThan">
      <formula>0</formula>
    </cfRule>
  </conditionalFormatting>
  <conditionalFormatting sqref="BC184:BC190 BC192:BC195">
    <cfRule type="cellIs" dxfId="898" priority="1077" stopIfTrue="1" operator="equal">
      <formula>"~"</formula>
    </cfRule>
    <cfRule type="cellIs" dxfId="897" priority="1078" stopIfTrue="1" operator="equal">
      <formula>"sold out"</formula>
    </cfRule>
  </conditionalFormatting>
  <conditionalFormatting sqref="BH184:BH190 BH192:BH195">
    <cfRule type="cellIs" dxfId="896" priority="1052" operator="greaterThan">
      <formula>0</formula>
    </cfRule>
  </conditionalFormatting>
  <conditionalFormatting sqref="AU184:AU190 AU192:AU195">
    <cfRule type="cellIs" dxfId="895" priority="1046" operator="greaterThan">
      <formula>0</formula>
    </cfRule>
  </conditionalFormatting>
  <conditionalFormatting sqref="CB184:CB195 BY184:BY190 BY192:BY195">
    <cfRule type="cellIs" dxfId="894" priority="1083" operator="greaterThan">
      <formula>0</formula>
    </cfRule>
  </conditionalFormatting>
  <conditionalFormatting sqref="BO184:BO190 BD184:BD190 BD192:BD195 BO192:BO195">
    <cfRule type="cellIs" dxfId="893" priority="1081" stopIfTrue="1" operator="equal">
      <formula>"~"</formula>
    </cfRule>
    <cfRule type="cellIs" dxfId="892" priority="1082" stopIfTrue="1" operator="equal">
      <formula>"sold out"</formula>
    </cfRule>
  </conditionalFormatting>
  <conditionalFormatting sqref="AJ184:AJ190 AJ192:AJ195">
    <cfRule type="cellIs" dxfId="891" priority="1079" stopIfTrue="1" operator="equal">
      <formula>"~"</formula>
    </cfRule>
    <cfRule type="cellIs" dxfId="890" priority="1080" stopIfTrue="1" operator="equal">
      <formula>"sold out"</formula>
    </cfRule>
  </conditionalFormatting>
  <conditionalFormatting sqref="BE184:BG190 BE192:BG195">
    <cfRule type="cellIs" dxfId="889" priority="1075" stopIfTrue="1" operator="equal">
      <formula>"~"</formula>
    </cfRule>
    <cfRule type="cellIs" dxfId="888" priority="1076" stopIfTrue="1" operator="equal">
      <formula>"sold out"</formula>
    </cfRule>
  </conditionalFormatting>
  <conditionalFormatting sqref="BF184:BF190 BF192:BF195">
    <cfRule type="cellIs" dxfId="887" priority="1074" operator="greaterThan">
      <formula>0</formula>
    </cfRule>
  </conditionalFormatting>
  <conditionalFormatting sqref="AR184:AS190 AR192:AS195">
    <cfRule type="cellIs" dxfId="886" priority="1072" stopIfTrue="1" operator="equal">
      <formula>"~"</formula>
    </cfRule>
    <cfRule type="cellIs" dxfId="885" priority="1073" stopIfTrue="1" operator="equal">
      <formula>"sold out"</formula>
    </cfRule>
  </conditionalFormatting>
  <conditionalFormatting sqref="AT184:AT190 AV184:AV190 AV192:AV195 AT192:AT195">
    <cfRule type="cellIs" dxfId="884" priority="1070" stopIfTrue="1" operator="equal">
      <formula>"~"</formula>
    </cfRule>
    <cfRule type="cellIs" dxfId="883" priority="1071" stopIfTrue="1" operator="equal">
      <formula>"sold out"</formula>
    </cfRule>
  </conditionalFormatting>
  <conditionalFormatting sqref="BN184:BN190 BN192:BN195">
    <cfRule type="cellIs" dxfId="882" priority="1068" stopIfTrue="1" operator="equal">
      <formula>"~"</formula>
    </cfRule>
    <cfRule type="cellIs" dxfId="881" priority="1069" stopIfTrue="1" operator="equal">
      <formula>"sold out"</formula>
    </cfRule>
  </conditionalFormatting>
  <conditionalFormatting sqref="BP184:BR190 BP192:BR195">
    <cfRule type="cellIs" dxfId="880" priority="1066" stopIfTrue="1" operator="equal">
      <formula>"~"</formula>
    </cfRule>
    <cfRule type="cellIs" dxfId="879" priority="1067" stopIfTrue="1" operator="equal">
      <formula>"sold out"</formula>
    </cfRule>
  </conditionalFormatting>
  <conditionalFormatting sqref="BQ184:BQ190 BQ192:BQ195">
    <cfRule type="cellIs" dxfId="878" priority="1065" operator="greaterThan">
      <formula>0</formula>
    </cfRule>
  </conditionalFormatting>
  <conditionalFormatting sqref="AH184:AI190 AH192:AI195">
    <cfRule type="cellIs" dxfId="877" priority="1063" stopIfTrue="1" operator="equal">
      <formula>"~"</formula>
    </cfRule>
    <cfRule type="cellIs" dxfId="876" priority="1064" stopIfTrue="1" operator="equal">
      <formula>"sold out"</formula>
    </cfRule>
  </conditionalFormatting>
  <conditionalFormatting sqref="AN184:AO190 AN192:AO195">
    <cfRule type="cellIs" dxfId="875" priority="1061" stopIfTrue="1" operator="equal">
      <formula>"~"</formula>
    </cfRule>
    <cfRule type="cellIs" dxfId="874" priority="1062" stopIfTrue="1" operator="equal">
      <formula>"sold out"</formula>
    </cfRule>
  </conditionalFormatting>
  <conditionalFormatting sqref="AX184:AY190 AX192:AY195">
    <cfRule type="cellIs" dxfId="873" priority="1059" stopIfTrue="1" operator="equal">
      <formula>"~"</formula>
    </cfRule>
    <cfRule type="cellIs" dxfId="872" priority="1060" stopIfTrue="1" operator="equal">
      <formula>"sold out"</formula>
    </cfRule>
  </conditionalFormatting>
  <conditionalFormatting sqref="BT184:BU190 BT192:BU195">
    <cfRule type="cellIs" dxfId="871" priority="1055" stopIfTrue="1" operator="equal">
      <formula>"~"</formula>
    </cfRule>
    <cfRule type="cellIs" dxfId="870" priority="1056" stopIfTrue="1" operator="equal">
      <formula>"sold out"</formula>
    </cfRule>
  </conditionalFormatting>
  <conditionalFormatting sqref="AM184:AM190 AM192:AM195">
    <cfRule type="cellIs" dxfId="869" priority="1037" operator="greaterThan">
      <formula>0</formula>
    </cfRule>
  </conditionalFormatting>
  <conditionalFormatting sqref="AW184:AW190 AW192:AW195">
    <cfRule type="cellIs" dxfId="868" priority="1044" stopIfTrue="1" operator="equal">
      <formula>"~"</formula>
    </cfRule>
    <cfRule type="cellIs" dxfId="867" priority="1045" stopIfTrue="1" operator="equal">
      <formula>"sold out"</formula>
    </cfRule>
  </conditionalFormatting>
  <conditionalFormatting sqref="AW184:AW190 AW192:AW195">
    <cfRule type="cellIs" dxfId="866" priority="1043" operator="greaterThan">
      <formula>0</formula>
    </cfRule>
  </conditionalFormatting>
  <conditionalFormatting sqref="BS184:BS190 BS192:BS195">
    <cfRule type="cellIs" dxfId="865" priority="1050" stopIfTrue="1" operator="equal">
      <formula>"~"</formula>
    </cfRule>
    <cfRule type="cellIs" dxfId="864" priority="1051" stopIfTrue="1" operator="equal">
      <formula>"sold out"</formula>
    </cfRule>
  </conditionalFormatting>
  <conditionalFormatting sqref="BS184:BS190 BS192:BS195">
    <cfRule type="cellIs" dxfId="863" priority="1049" operator="greaterThan">
      <formula>0</formula>
    </cfRule>
  </conditionalFormatting>
  <conditionalFormatting sqref="AK184:AL190 AK192:AL195">
    <cfRule type="cellIs" dxfId="862" priority="1041" stopIfTrue="1" operator="equal">
      <formula>"~"</formula>
    </cfRule>
    <cfRule type="cellIs" dxfId="861" priority="1042" stopIfTrue="1" operator="equal">
      <formula>"sold out"</formula>
    </cfRule>
  </conditionalFormatting>
  <conditionalFormatting sqref="AK184:AK190 AK192:AK195">
    <cfRule type="cellIs" dxfId="860" priority="1040" operator="greaterThan">
      <formula>0</formula>
    </cfRule>
  </conditionalFormatting>
  <conditionalFormatting sqref="AM184:AM190 AM192:AM195">
    <cfRule type="cellIs" dxfId="859" priority="1038" stopIfTrue="1" operator="equal">
      <formula>"~"</formula>
    </cfRule>
    <cfRule type="cellIs" dxfId="858" priority="1039" stopIfTrue="1" operator="equal">
      <formula>"sold out"</formula>
    </cfRule>
  </conditionalFormatting>
  <conditionalFormatting sqref="CB196:CB197 BY196:BY197">
    <cfRule type="cellIs" dxfId="857" priority="1036" operator="greaterThan">
      <formula>0</formula>
    </cfRule>
  </conditionalFormatting>
  <conditionalFormatting sqref="J196:J197 AJ196:AJ197 AN196:AN197">
    <cfRule type="cellIs" dxfId="856" priority="1032" stopIfTrue="1" operator="equal">
      <formula>"~"</formula>
    </cfRule>
    <cfRule type="cellIs" dxfId="855" priority="1033" stopIfTrue="1" operator="equal">
      <formula>"sold out"</formula>
    </cfRule>
  </conditionalFormatting>
  <conditionalFormatting sqref="S196:S197">
    <cfRule type="cellIs" dxfId="854" priority="1034" stopIfTrue="1" operator="equal">
      <formula>"~"</formula>
    </cfRule>
    <cfRule type="cellIs" dxfId="853" priority="1035" stopIfTrue="1" operator="equal">
      <formula>"sold out"</formula>
    </cfRule>
  </conditionalFormatting>
  <conditionalFormatting sqref="R196:R197">
    <cfRule type="cellIs" dxfId="852" priority="1031" operator="greaterThan">
      <formula>0</formula>
    </cfRule>
  </conditionalFormatting>
  <conditionalFormatting sqref="L196:P197">
    <cfRule type="cellIs" dxfId="851" priority="1029" stopIfTrue="1" operator="equal">
      <formula>"~"</formula>
    </cfRule>
    <cfRule type="cellIs" dxfId="850" priority="1030" stopIfTrue="1" operator="equal">
      <formula>"sold out"</formula>
    </cfRule>
  </conditionalFormatting>
  <conditionalFormatting sqref="O196:O197 M196:M197">
    <cfRule type="cellIs" dxfId="849" priority="1028" operator="greaterThan">
      <formula>0</formula>
    </cfRule>
  </conditionalFormatting>
  <conditionalFormatting sqref="AW196:AW197 AU196:AU197">
    <cfRule type="cellIs" dxfId="848" priority="1018" operator="greaterThan">
      <formula>0</formula>
    </cfRule>
  </conditionalFormatting>
  <conditionalFormatting sqref="BE196:BI197">
    <cfRule type="cellIs" dxfId="847" priority="1024" stopIfTrue="1" operator="equal">
      <formula>"~"</formula>
    </cfRule>
    <cfRule type="cellIs" dxfId="846" priority="1025" stopIfTrue="1" operator="equal">
      <formula>"sold out"</formula>
    </cfRule>
  </conditionalFormatting>
  <conditionalFormatting sqref="BH196:BH197 BF196:BF197">
    <cfRule type="cellIs" dxfId="845" priority="1023" operator="greaterThan">
      <formula>0</formula>
    </cfRule>
  </conditionalFormatting>
  <conditionalFormatting sqref="BC196:BC197">
    <cfRule type="cellIs" dxfId="844" priority="1026" stopIfTrue="1" operator="equal">
      <formula>"~"</formula>
    </cfRule>
    <cfRule type="cellIs" dxfId="843" priority="1027" stopIfTrue="1" operator="equal">
      <formula>"sold out"</formula>
    </cfRule>
  </conditionalFormatting>
  <conditionalFormatting sqref="AT196:AX197">
    <cfRule type="cellIs" dxfId="842" priority="1019" stopIfTrue="1" operator="equal">
      <formula>"~"</formula>
    </cfRule>
    <cfRule type="cellIs" dxfId="841" priority="1020" stopIfTrue="1" operator="equal">
      <formula>"sold out"</formula>
    </cfRule>
  </conditionalFormatting>
  <conditionalFormatting sqref="AR196:AR197">
    <cfRule type="cellIs" dxfId="840" priority="1021" stopIfTrue="1" operator="equal">
      <formula>"~"</formula>
    </cfRule>
    <cfRule type="cellIs" dxfId="839" priority="1022" stopIfTrue="1" operator="equal">
      <formula>"sold out"</formula>
    </cfRule>
  </conditionalFormatting>
  <conditionalFormatting sqref="BP196:BP197 BT196:BT197">
    <cfRule type="cellIs" dxfId="838" priority="1014" stopIfTrue="1" operator="equal">
      <formula>"~"</formula>
    </cfRule>
    <cfRule type="cellIs" dxfId="837" priority="1015" stopIfTrue="1" operator="equal">
      <formula>"sold out"</formula>
    </cfRule>
  </conditionalFormatting>
  <conditionalFormatting sqref="BN196:BN197">
    <cfRule type="cellIs" dxfId="836" priority="1016" stopIfTrue="1" operator="equal">
      <formula>"~"</formula>
    </cfRule>
    <cfRule type="cellIs" dxfId="835" priority="1017" stopIfTrue="1" operator="equal">
      <formula>"sold out"</formula>
    </cfRule>
  </conditionalFormatting>
  <conditionalFormatting sqref="AH196:AH197">
    <cfRule type="cellIs" dxfId="834" priority="1012" stopIfTrue="1" operator="equal">
      <formula>"~"</formula>
    </cfRule>
    <cfRule type="cellIs" dxfId="833" priority="1013" stopIfTrue="1" operator="equal">
      <formula>"sold out"</formula>
    </cfRule>
  </conditionalFormatting>
  <conditionalFormatting sqref="K196:K197">
    <cfRule type="cellIs" dxfId="832" priority="1010" stopIfTrue="1" operator="equal">
      <formula>"~"</formula>
    </cfRule>
    <cfRule type="cellIs" dxfId="831" priority="1011" stopIfTrue="1" operator="equal">
      <formula>"sold out"</formula>
    </cfRule>
  </conditionalFormatting>
  <conditionalFormatting sqref="Q196:Q197">
    <cfRule type="cellIs" dxfId="830" priority="1008" stopIfTrue="1" operator="equal">
      <formula>"~"</formula>
    </cfRule>
    <cfRule type="cellIs" dxfId="829" priority="1009" stopIfTrue="1" operator="equal">
      <formula>"sold out"</formula>
    </cfRule>
  </conditionalFormatting>
  <conditionalFormatting sqref="AK196:AM197">
    <cfRule type="cellIs" dxfId="828" priority="1006" stopIfTrue="1" operator="equal">
      <formula>"~"</formula>
    </cfRule>
    <cfRule type="cellIs" dxfId="827" priority="1007" stopIfTrue="1" operator="equal">
      <formula>"sold out"</formula>
    </cfRule>
  </conditionalFormatting>
  <conditionalFormatting sqref="AM196:AM197 AK196:AK197">
    <cfRule type="cellIs" dxfId="826" priority="1005" operator="greaterThan">
      <formula>0</formula>
    </cfRule>
  </conditionalFormatting>
  <conditionalFormatting sqref="AI196:AI197">
    <cfRule type="cellIs" dxfId="825" priority="1003" stopIfTrue="1" operator="equal">
      <formula>"~"</formula>
    </cfRule>
    <cfRule type="cellIs" dxfId="824" priority="1004" stopIfTrue="1" operator="equal">
      <formula>"sold out"</formula>
    </cfRule>
  </conditionalFormatting>
  <conditionalFormatting sqref="AO196:AO197">
    <cfRule type="cellIs" dxfId="823" priority="1001" stopIfTrue="1" operator="equal">
      <formula>"~"</formula>
    </cfRule>
    <cfRule type="cellIs" dxfId="822" priority="1002" stopIfTrue="1" operator="equal">
      <formula>"sold out"</formula>
    </cfRule>
  </conditionalFormatting>
  <conditionalFormatting sqref="AS196:AS197">
    <cfRule type="cellIs" dxfId="821" priority="999" stopIfTrue="1" operator="equal">
      <formula>"~"</formula>
    </cfRule>
    <cfRule type="cellIs" dxfId="820" priority="1000" stopIfTrue="1" operator="equal">
      <formula>"sold out"</formula>
    </cfRule>
  </conditionalFormatting>
  <conditionalFormatting sqref="AY196:AY197">
    <cfRule type="cellIs" dxfId="819" priority="997" stopIfTrue="1" operator="equal">
      <formula>"~"</formula>
    </cfRule>
    <cfRule type="cellIs" dxfId="818" priority="998" stopIfTrue="1" operator="equal">
      <formula>"sold out"</formula>
    </cfRule>
  </conditionalFormatting>
  <conditionalFormatting sqref="BD196:BD197">
    <cfRule type="cellIs" dxfId="817" priority="995" stopIfTrue="1" operator="equal">
      <formula>"~"</formula>
    </cfRule>
    <cfRule type="cellIs" dxfId="816" priority="996" stopIfTrue="1" operator="equal">
      <formula>"sold out"</formula>
    </cfRule>
  </conditionalFormatting>
  <conditionalFormatting sqref="BJ196:BJ197">
    <cfRule type="cellIs" dxfId="815" priority="993" stopIfTrue="1" operator="equal">
      <formula>"~"</formula>
    </cfRule>
    <cfRule type="cellIs" dxfId="814" priority="994" stopIfTrue="1" operator="equal">
      <formula>"sold out"</formula>
    </cfRule>
  </conditionalFormatting>
  <conditionalFormatting sqref="BQ196:BS197">
    <cfRule type="cellIs" dxfId="813" priority="991" stopIfTrue="1" operator="equal">
      <formula>"~"</formula>
    </cfRule>
    <cfRule type="cellIs" dxfId="812" priority="992" stopIfTrue="1" operator="equal">
      <formula>"sold out"</formula>
    </cfRule>
  </conditionalFormatting>
  <conditionalFormatting sqref="BS196:BS197 BQ196:BQ197">
    <cfRule type="cellIs" dxfId="811" priority="990" operator="greaterThan">
      <formula>0</formula>
    </cfRule>
  </conditionalFormatting>
  <conditionalFormatting sqref="BO196:BO197">
    <cfRule type="cellIs" dxfId="810" priority="988" stopIfTrue="1" operator="equal">
      <formula>"~"</formula>
    </cfRule>
    <cfRule type="cellIs" dxfId="809" priority="989" stopIfTrue="1" operator="equal">
      <formula>"sold out"</formula>
    </cfRule>
  </conditionalFormatting>
  <conditionalFormatting sqref="BO196:BO197">
    <cfRule type="cellIs" dxfId="808" priority="987" operator="greaterThan">
      <formula>0</formula>
    </cfRule>
  </conditionalFormatting>
  <conditionalFormatting sqref="BU196:BU197">
    <cfRule type="cellIs" dxfId="807" priority="985" stopIfTrue="1" operator="equal">
      <formula>"~"</formula>
    </cfRule>
    <cfRule type="cellIs" dxfId="806" priority="986" stopIfTrue="1" operator="equal">
      <formula>"sold out"</formula>
    </cfRule>
  </conditionalFormatting>
  <conditionalFormatting sqref="BU196:BU197">
    <cfRule type="cellIs" dxfId="805" priority="984" operator="greaterThan">
      <formula>0</formula>
    </cfRule>
  </conditionalFormatting>
  <conditionalFormatting sqref="S198:S200">
    <cfRule type="cellIs" dxfId="804" priority="982" stopIfTrue="1" operator="equal">
      <formula>"~"</formula>
    </cfRule>
    <cfRule type="cellIs" dxfId="803" priority="983" stopIfTrue="1" operator="equal">
      <formula>"sold out"</formula>
    </cfRule>
  </conditionalFormatting>
  <conditionalFormatting sqref="J198:Q200">
    <cfRule type="cellIs" dxfId="802" priority="980" stopIfTrue="1" operator="equal">
      <formula>"~"</formula>
    </cfRule>
    <cfRule type="cellIs" dxfId="801" priority="981" stopIfTrue="1" operator="equal">
      <formula>"sold out"</formula>
    </cfRule>
  </conditionalFormatting>
  <conditionalFormatting sqref="M198:M200 R198:R200">
    <cfRule type="cellIs" dxfId="800" priority="979" operator="greaterThan">
      <formula>0</formula>
    </cfRule>
  </conditionalFormatting>
  <conditionalFormatting sqref="BC198:BC200">
    <cfRule type="cellIs" dxfId="799" priority="972" stopIfTrue="1" operator="equal">
      <formula>"~"</formula>
    </cfRule>
    <cfRule type="cellIs" dxfId="798" priority="973" stopIfTrue="1" operator="equal">
      <formula>"sold out"</formula>
    </cfRule>
  </conditionalFormatting>
  <conditionalFormatting sqref="BH198:BH200">
    <cfRule type="cellIs" dxfId="797" priority="947" operator="greaterThan">
      <formula>0</formula>
    </cfRule>
  </conditionalFormatting>
  <conditionalFormatting sqref="AU198:AU200">
    <cfRule type="cellIs" dxfId="796" priority="942" stopIfTrue="1" operator="equal">
      <formula>"~"</formula>
    </cfRule>
    <cfRule type="cellIs" dxfId="795" priority="943" stopIfTrue="1" operator="equal">
      <formula>"sold out"</formula>
    </cfRule>
  </conditionalFormatting>
  <conditionalFormatting sqref="AU198:AU200">
    <cfRule type="cellIs" dxfId="794" priority="941" operator="greaterThan">
      <formula>0</formula>
    </cfRule>
  </conditionalFormatting>
  <conditionalFormatting sqref="CB198:CB200 BY198:BY200">
    <cfRule type="cellIs" dxfId="793" priority="978" operator="greaterThan">
      <formula>0</formula>
    </cfRule>
  </conditionalFormatting>
  <conditionalFormatting sqref="BO198:BO200 BD198:BD200">
    <cfRule type="cellIs" dxfId="792" priority="976" stopIfTrue="1" operator="equal">
      <formula>"~"</formula>
    </cfRule>
    <cfRule type="cellIs" dxfId="791" priority="977" stopIfTrue="1" operator="equal">
      <formula>"sold out"</formula>
    </cfRule>
  </conditionalFormatting>
  <conditionalFormatting sqref="AJ198:AJ200">
    <cfRule type="cellIs" dxfId="790" priority="974" stopIfTrue="1" operator="equal">
      <formula>"~"</formula>
    </cfRule>
    <cfRule type="cellIs" dxfId="789" priority="975" stopIfTrue="1" operator="equal">
      <formula>"sold out"</formula>
    </cfRule>
  </conditionalFormatting>
  <conditionalFormatting sqref="BE198:BG200">
    <cfRule type="cellIs" dxfId="788" priority="970" stopIfTrue="1" operator="equal">
      <formula>"~"</formula>
    </cfRule>
    <cfRule type="cellIs" dxfId="787" priority="971" stopIfTrue="1" operator="equal">
      <formula>"sold out"</formula>
    </cfRule>
  </conditionalFormatting>
  <conditionalFormatting sqref="BF198:BF200">
    <cfRule type="cellIs" dxfId="786" priority="969" operator="greaterThan">
      <formula>0</formula>
    </cfRule>
  </conditionalFormatting>
  <conditionalFormatting sqref="AR198:AS200">
    <cfRule type="cellIs" dxfId="785" priority="967" stopIfTrue="1" operator="equal">
      <formula>"~"</formula>
    </cfRule>
    <cfRule type="cellIs" dxfId="784" priority="968" stopIfTrue="1" operator="equal">
      <formula>"sold out"</formula>
    </cfRule>
  </conditionalFormatting>
  <conditionalFormatting sqref="AT198:AT200 AV198:AV200">
    <cfRule type="cellIs" dxfId="783" priority="965" stopIfTrue="1" operator="equal">
      <formula>"~"</formula>
    </cfRule>
    <cfRule type="cellIs" dxfId="782" priority="966" stopIfTrue="1" operator="equal">
      <formula>"sold out"</formula>
    </cfRule>
  </conditionalFormatting>
  <conditionalFormatting sqref="BN198:BN200">
    <cfRule type="cellIs" dxfId="781" priority="963" stopIfTrue="1" operator="equal">
      <formula>"~"</formula>
    </cfRule>
    <cfRule type="cellIs" dxfId="780" priority="964" stopIfTrue="1" operator="equal">
      <formula>"sold out"</formula>
    </cfRule>
  </conditionalFormatting>
  <conditionalFormatting sqref="BP198:BR200">
    <cfRule type="cellIs" dxfId="779" priority="961" stopIfTrue="1" operator="equal">
      <formula>"~"</formula>
    </cfRule>
    <cfRule type="cellIs" dxfId="778" priority="962" stopIfTrue="1" operator="equal">
      <formula>"sold out"</formula>
    </cfRule>
  </conditionalFormatting>
  <conditionalFormatting sqref="BQ198:BQ200">
    <cfRule type="cellIs" dxfId="777" priority="960" operator="greaterThan">
      <formula>0</formula>
    </cfRule>
  </conditionalFormatting>
  <conditionalFormatting sqref="AH198:AI200">
    <cfRule type="cellIs" dxfId="776" priority="958" stopIfTrue="1" operator="equal">
      <formula>"~"</formula>
    </cfRule>
    <cfRule type="cellIs" dxfId="775" priority="959" stopIfTrue="1" operator="equal">
      <formula>"sold out"</formula>
    </cfRule>
  </conditionalFormatting>
  <conditionalFormatting sqref="AN198:AO200">
    <cfRule type="cellIs" dxfId="774" priority="956" stopIfTrue="1" operator="equal">
      <formula>"~"</formula>
    </cfRule>
    <cfRule type="cellIs" dxfId="773" priority="957" stopIfTrue="1" operator="equal">
      <formula>"sold out"</formula>
    </cfRule>
  </conditionalFormatting>
  <conditionalFormatting sqref="AX198:AY200">
    <cfRule type="cellIs" dxfId="772" priority="954" stopIfTrue="1" operator="equal">
      <formula>"~"</formula>
    </cfRule>
    <cfRule type="cellIs" dxfId="771" priority="955" stopIfTrue="1" operator="equal">
      <formula>"sold out"</formula>
    </cfRule>
  </conditionalFormatting>
  <conditionalFormatting sqref="BI198:BJ200">
    <cfRule type="cellIs" dxfId="770" priority="952" stopIfTrue="1" operator="equal">
      <formula>"~"</formula>
    </cfRule>
    <cfRule type="cellIs" dxfId="769" priority="953" stopIfTrue="1" operator="equal">
      <formula>"sold out"</formula>
    </cfRule>
  </conditionalFormatting>
  <conditionalFormatting sqref="BT198:BU200">
    <cfRule type="cellIs" dxfId="768" priority="950" stopIfTrue="1" operator="equal">
      <formula>"~"</formula>
    </cfRule>
    <cfRule type="cellIs" dxfId="767" priority="951" stopIfTrue="1" operator="equal">
      <formula>"sold out"</formula>
    </cfRule>
  </conditionalFormatting>
  <conditionalFormatting sqref="AM198:AM200">
    <cfRule type="cellIs" dxfId="766" priority="932" operator="greaterThan">
      <formula>0</formula>
    </cfRule>
  </conditionalFormatting>
  <conditionalFormatting sqref="AW198:AW200">
    <cfRule type="cellIs" dxfId="765" priority="939" stopIfTrue="1" operator="equal">
      <formula>"~"</formula>
    </cfRule>
    <cfRule type="cellIs" dxfId="764" priority="940" stopIfTrue="1" operator="equal">
      <formula>"sold out"</formula>
    </cfRule>
  </conditionalFormatting>
  <conditionalFormatting sqref="AW198:AW200">
    <cfRule type="cellIs" dxfId="763" priority="938" operator="greaterThan">
      <formula>0</formula>
    </cfRule>
  </conditionalFormatting>
  <conditionalFormatting sqref="BH198:BH200">
    <cfRule type="cellIs" dxfId="762" priority="948" stopIfTrue="1" operator="equal">
      <formula>"~"</formula>
    </cfRule>
    <cfRule type="cellIs" dxfId="761" priority="949" stopIfTrue="1" operator="equal">
      <formula>"sold out"</formula>
    </cfRule>
  </conditionalFormatting>
  <conditionalFormatting sqref="BS198:BS200">
    <cfRule type="cellIs" dxfId="760" priority="945" stopIfTrue="1" operator="equal">
      <formula>"~"</formula>
    </cfRule>
    <cfRule type="cellIs" dxfId="759" priority="946" stopIfTrue="1" operator="equal">
      <formula>"sold out"</formula>
    </cfRule>
  </conditionalFormatting>
  <conditionalFormatting sqref="BS198:BS200">
    <cfRule type="cellIs" dxfId="758" priority="944" operator="greaterThan">
      <formula>0</formula>
    </cfRule>
  </conditionalFormatting>
  <conditionalFormatting sqref="AK198:AK200">
    <cfRule type="cellIs" dxfId="757" priority="935" operator="greaterThan">
      <formula>0</formula>
    </cfRule>
  </conditionalFormatting>
  <conditionalFormatting sqref="AM198:AM200">
    <cfRule type="cellIs" dxfId="756" priority="933" stopIfTrue="1" operator="equal">
      <formula>"~"</formula>
    </cfRule>
    <cfRule type="cellIs" dxfId="755" priority="934" stopIfTrue="1" operator="equal">
      <formula>"sold out"</formula>
    </cfRule>
  </conditionalFormatting>
  <conditionalFormatting sqref="CB203:CB207 BY203:BY207">
    <cfRule type="cellIs" dxfId="754" priority="931" operator="greaterThan">
      <formula>0</formula>
    </cfRule>
  </conditionalFormatting>
  <conditionalFormatting sqref="CB201:CB202">
    <cfRule type="cellIs" dxfId="753" priority="878" operator="greaterThan">
      <formula>0</formula>
    </cfRule>
  </conditionalFormatting>
  <conditionalFormatting sqref="BY201:BY202">
    <cfRule type="cellIs" dxfId="752" priority="877" operator="greaterThan">
      <formula>0</formula>
    </cfRule>
  </conditionalFormatting>
  <conditionalFormatting sqref="BD201:BJ202 AS201:AY202 BO201:BU202 AI201:AO202 K201:Q202">
    <cfRule type="cellIs" dxfId="751" priority="875" stopIfTrue="1" operator="equal">
      <formula>"~"</formula>
    </cfRule>
    <cfRule type="cellIs" dxfId="750" priority="876" stopIfTrue="1" operator="equal">
      <formula>"sold out"</formula>
    </cfRule>
  </conditionalFormatting>
  <conditionalFormatting sqref="AR201:AR202">
    <cfRule type="cellIs" dxfId="749" priority="868" operator="greaterThan">
      <formula>0</formula>
    </cfRule>
  </conditionalFormatting>
  <conditionalFormatting sqref="AH201:AH202">
    <cfRule type="cellIs" dxfId="748" priority="874" operator="greaterThan">
      <formula>0</formula>
    </cfRule>
  </conditionalFormatting>
  <conditionalFormatting sqref="S201:S202">
    <cfRule type="cellIs" dxfId="747" priority="872" stopIfTrue="1" operator="equal">
      <formula>"~"</formula>
    </cfRule>
    <cfRule type="cellIs" dxfId="746" priority="873" stopIfTrue="1" operator="equal">
      <formula>"sold out"</formula>
    </cfRule>
  </conditionalFormatting>
  <conditionalFormatting sqref="J201:J202 R201:R202">
    <cfRule type="cellIs" dxfId="745" priority="871" operator="greaterThan">
      <formula>0</formula>
    </cfRule>
  </conditionalFormatting>
  <conditionalFormatting sqref="BC201:BC202">
    <cfRule type="cellIs" dxfId="744" priority="870" operator="greaterThan">
      <formula>0</formula>
    </cfRule>
  </conditionalFormatting>
  <conditionalFormatting sqref="BN201:BN202">
    <cfRule type="cellIs" dxfId="743" priority="869" operator="greaterThan">
      <formula>0</formula>
    </cfRule>
  </conditionalFormatting>
  <conditionalFormatting sqref="CB208:CB225">
    <cfRule type="cellIs" dxfId="742" priority="867" operator="greaterThan">
      <formula>0</formula>
    </cfRule>
  </conditionalFormatting>
  <conditionalFormatting sqref="BY208:BY225">
    <cfRule type="cellIs" dxfId="741" priority="866" operator="greaterThan">
      <formula>0</formula>
    </cfRule>
  </conditionalFormatting>
  <conditionalFormatting sqref="BD208:BJ225 AS208:AY225 BO208:BU225 AI208:AO225 K208:Q225">
    <cfRule type="cellIs" dxfId="740" priority="864" stopIfTrue="1" operator="equal">
      <formula>"~"</formula>
    </cfRule>
    <cfRule type="cellIs" dxfId="739" priority="865" stopIfTrue="1" operator="equal">
      <formula>"sold out"</formula>
    </cfRule>
  </conditionalFormatting>
  <conditionalFormatting sqref="AR208:AR225">
    <cfRule type="cellIs" dxfId="738" priority="857" operator="greaterThan">
      <formula>0</formula>
    </cfRule>
  </conditionalFormatting>
  <conditionalFormatting sqref="AH208:AH225">
    <cfRule type="cellIs" dxfId="737" priority="863" operator="greaterThan">
      <formula>0</formula>
    </cfRule>
  </conditionalFormatting>
  <conditionalFormatting sqref="S208:S225">
    <cfRule type="cellIs" dxfId="736" priority="861" stopIfTrue="1" operator="equal">
      <formula>"~"</formula>
    </cfRule>
    <cfRule type="cellIs" dxfId="735" priority="862" stopIfTrue="1" operator="equal">
      <formula>"sold out"</formula>
    </cfRule>
  </conditionalFormatting>
  <conditionalFormatting sqref="J208:J225 R208:R225">
    <cfRule type="cellIs" dxfId="734" priority="860" operator="greaterThan">
      <formula>0</formula>
    </cfRule>
  </conditionalFormatting>
  <conditionalFormatting sqref="BC208:BC225">
    <cfRule type="cellIs" dxfId="733" priority="859" operator="greaterThan">
      <formula>0</formula>
    </cfRule>
  </conditionalFormatting>
  <conditionalFormatting sqref="BN208:BN225">
    <cfRule type="cellIs" dxfId="732" priority="858" operator="greaterThan">
      <formula>0</formula>
    </cfRule>
  </conditionalFormatting>
  <conditionalFormatting sqref="M12:P12">
    <cfRule type="cellIs" dxfId="731" priority="844" stopIfTrue="1" operator="equal">
      <formula>"~"</formula>
    </cfRule>
    <cfRule type="cellIs" dxfId="730" priority="845" stopIfTrue="1" operator="equal">
      <formula>"sold out"</formula>
    </cfRule>
  </conditionalFormatting>
  <conditionalFormatting sqref="M12:P12">
    <cfRule type="cellIs" dxfId="729" priority="843" operator="greaterThan">
      <formula>0</formula>
    </cfRule>
  </conditionalFormatting>
  <conditionalFormatting sqref="AI85:AI87">
    <cfRule type="cellIs" dxfId="728" priority="838" stopIfTrue="1" operator="equal">
      <formula>"~"</formula>
    </cfRule>
    <cfRule type="cellIs" dxfId="727" priority="839" stopIfTrue="1" operator="equal">
      <formula>"sold out"</formula>
    </cfRule>
  </conditionalFormatting>
  <conditionalFormatting sqref="AI85:AO87">
    <cfRule type="cellIs" dxfId="726" priority="841" stopIfTrue="1" operator="equal">
      <formula>"~"</formula>
    </cfRule>
    <cfRule type="cellIs" dxfId="725" priority="842" stopIfTrue="1" operator="equal">
      <formula>"sold out"</formula>
    </cfRule>
  </conditionalFormatting>
  <conditionalFormatting sqref="AI85:AO87">
    <cfRule type="cellIs" dxfId="724" priority="840" operator="greaterThan">
      <formula>0</formula>
    </cfRule>
  </conditionalFormatting>
  <conditionalFormatting sqref="AK85:AK87">
    <cfRule type="cellIs" dxfId="723" priority="836" stopIfTrue="1" operator="equal">
      <formula>"~"</formula>
    </cfRule>
    <cfRule type="cellIs" dxfId="722" priority="837" stopIfTrue="1" operator="equal">
      <formula>"sold out"</formula>
    </cfRule>
  </conditionalFormatting>
  <conditionalFormatting sqref="AM85:AM87">
    <cfRule type="cellIs" dxfId="721" priority="834" stopIfTrue="1" operator="equal">
      <formula>"~"</formula>
    </cfRule>
    <cfRule type="cellIs" dxfId="720" priority="835" stopIfTrue="1" operator="equal">
      <formula>"sold out"</formula>
    </cfRule>
  </conditionalFormatting>
  <conditionalFormatting sqref="AO85:AO87">
    <cfRule type="cellIs" dxfId="719" priority="832" stopIfTrue="1" operator="equal">
      <formula>"~"</formula>
    </cfRule>
    <cfRule type="cellIs" dxfId="718" priority="833" stopIfTrue="1" operator="equal">
      <formula>"sold out"</formula>
    </cfRule>
  </conditionalFormatting>
  <conditionalFormatting sqref="AH85:AO87 AR85:AR87 BC85:BJ85 BN85:BU85 BN87:BO87 BC87:BD87 BC86 BT87:BU87 BH87:BJ87">
    <cfRule type="cellIs" dxfId="717" priority="830" stopIfTrue="1" operator="equal">
      <formula>"~"</formula>
    </cfRule>
    <cfRule type="cellIs" dxfId="716" priority="831" stopIfTrue="1" operator="equal">
      <formula>"sold out"</formula>
    </cfRule>
  </conditionalFormatting>
  <conditionalFormatting sqref="BD85:BJ85 AN85:AN87 AJ85:AJ87 AL85:AL87 BO85:BU85 BO87 BD87 BT87:BU87 BH87:BJ87">
    <cfRule type="cellIs" dxfId="715" priority="829" operator="greaterThan">
      <formula>0</formula>
    </cfRule>
  </conditionalFormatting>
  <conditionalFormatting sqref="AI5:AI54 AI64:AI66 AI59 AI68:AI70 AI72:AI83">
    <cfRule type="cellIs" dxfId="714" priority="824" stopIfTrue="1" operator="equal">
      <formula>"~"</formula>
    </cfRule>
    <cfRule type="cellIs" dxfId="713" priority="825" stopIfTrue="1" operator="equal">
      <formula>"sold out"</formula>
    </cfRule>
  </conditionalFormatting>
  <conditionalFormatting sqref="AI5:AO54 AI64:AO66 AI59:AO59 AI68:AO70 AI72:AO83">
    <cfRule type="cellIs" dxfId="712" priority="827" stopIfTrue="1" operator="equal">
      <formula>"~"</formula>
    </cfRule>
    <cfRule type="cellIs" dxfId="711" priority="828" stopIfTrue="1" operator="equal">
      <formula>"sold out"</formula>
    </cfRule>
  </conditionalFormatting>
  <conditionalFormatting sqref="AI5:AO54 AI64:AO66 AI59:AO59 AI68:AO70 AI72:AO83">
    <cfRule type="cellIs" dxfId="710" priority="826" operator="greaterThan">
      <formula>0</formula>
    </cfRule>
  </conditionalFormatting>
  <conditionalFormatting sqref="AK5:AK54 AK64:AK66 AK59 AK68:AK70 AK72:AK83">
    <cfRule type="cellIs" dxfId="709" priority="822" stopIfTrue="1" operator="equal">
      <formula>"~"</formula>
    </cfRule>
    <cfRule type="cellIs" dxfId="708" priority="823" stopIfTrue="1" operator="equal">
      <formula>"sold out"</formula>
    </cfRule>
  </conditionalFormatting>
  <conditionalFormatting sqref="AM5:AM54 AM64:AM66 AM59 AM68:AM70 AM72:AM83">
    <cfRule type="cellIs" dxfId="707" priority="820" stopIfTrue="1" operator="equal">
      <formula>"~"</formula>
    </cfRule>
    <cfRule type="cellIs" dxfId="706" priority="821" stopIfTrue="1" operator="equal">
      <formula>"sold out"</formula>
    </cfRule>
  </conditionalFormatting>
  <conditionalFormatting sqref="AO5:AO54 AO64:AO66 AO59 AO68:AO70 AO72:AO83">
    <cfRule type="cellIs" dxfId="705" priority="818" stopIfTrue="1" operator="equal">
      <formula>"~"</formula>
    </cfRule>
    <cfRule type="cellIs" dxfId="704" priority="819" stopIfTrue="1" operator="equal">
      <formula>"sold out"</formula>
    </cfRule>
  </conditionalFormatting>
  <conditionalFormatting sqref="BN5:BU30 AR5:AY30 BC5:BJ30 BC33:BJ54 AR33:AY54 BN33:BU54 AH5:AO54 AR59:AT59 BN65:BU66 AR65:AY66 BC64:BJ66 AH64:AO66 AH59:AO59 AR64:AT64 BN64:BP64 AH68:AO70 BC68:BJ70 AR68:AY70 BN68:BU70 BN72:BU83 AR72:AY83 BC72:BJ83 AH72:AO83">
    <cfRule type="cellIs" dxfId="703" priority="816" stopIfTrue="1" operator="equal">
      <formula>"~"</formula>
    </cfRule>
    <cfRule type="cellIs" dxfId="702" priority="817" stopIfTrue="1" operator="equal">
      <formula>"sold out"</formula>
    </cfRule>
  </conditionalFormatting>
  <conditionalFormatting sqref="AL5:AL54 BO5:BU30 AN19:AO19 AS5:AY30 BD5:BJ30 AN5:AN54 AL22:AM22 AJ25:AL25 AN25:AO25 AJ5:AJ54 BD33:BJ54 AS33:AY54 BO33:BU54 AN33:AO33 AS59:AT59 BO65:BU66 AS65:AY66 BD64:BJ66 AL64:AL66 AN64:AN66 AJ64:AJ66 AL59 AN59 AJ59 AS64:AT64 BO64:BP64 AJ68:AJ70 AN68:AN70 AL68:AL70 BD68:BJ70 AS68:AY70 BO68:BU70 BO72:BU83 AS72:AY83 BD72:BJ83 AL72:AL83 AN72:AN83 AJ72:AJ83">
    <cfRule type="cellIs" dxfId="701" priority="815" operator="greaterThan">
      <formula>0</formula>
    </cfRule>
  </conditionalFormatting>
  <conditionalFormatting sqref="AS85:AY87">
    <cfRule type="cellIs" dxfId="700" priority="813" stopIfTrue="1" operator="equal">
      <formula>"~"</formula>
    </cfRule>
    <cfRule type="cellIs" dxfId="699" priority="814" stopIfTrue="1" operator="equal">
      <formula>"sold out"</formula>
    </cfRule>
  </conditionalFormatting>
  <conditionalFormatting sqref="AS85:AY87">
    <cfRule type="cellIs" dxfId="698" priority="812" operator="greaterThan">
      <formula>0</formula>
    </cfRule>
  </conditionalFormatting>
  <conditionalFormatting sqref="BD86 BN86:BO86 BT86:BU86 BH86:BJ86">
    <cfRule type="cellIs" dxfId="697" priority="810" stopIfTrue="1" operator="equal">
      <formula>"~"</formula>
    </cfRule>
    <cfRule type="cellIs" dxfId="696" priority="811" stopIfTrue="1" operator="equal">
      <formula>"sold out"</formula>
    </cfRule>
  </conditionalFormatting>
  <conditionalFormatting sqref="BD86 BO86 BT86:BU86 BH86:BJ86">
    <cfRule type="cellIs" dxfId="695" priority="809" operator="greaterThan">
      <formula>0</formula>
    </cfRule>
  </conditionalFormatting>
  <conditionalFormatting sqref="S3:S4">
    <cfRule type="cellIs" dxfId="694" priority="807" stopIfTrue="1" operator="equal">
      <formula>"~"</formula>
    </cfRule>
    <cfRule type="cellIs" dxfId="693" priority="808" stopIfTrue="1" operator="equal">
      <formula>"sold out"</formula>
    </cfRule>
  </conditionalFormatting>
  <conditionalFormatting sqref="BY3:BY4 R3:R4">
    <cfRule type="cellIs" dxfId="692" priority="806" operator="greaterThan">
      <formula>0</formula>
    </cfRule>
  </conditionalFormatting>
  <conditionalFormatting sqref="K3:Q4">
    <cfRule type="cellIs" dxfId="691" priority="804" stopIfTrue="1" operator="equal">
      <formula>"~"</formula>
    </cfRule>
    <cfRule type="cellIs" dxfId="690" priority="805" stopIfTrue="1" operator="equal">
      <formula>"sold out"</formula>
    </cfRule>
  </conditionalFormatting>
  <conditionalFormatting sqref="K3:Q4">
    <cfRule type="cellIs" dxfId="689" priority="803" operator="greaterThan">
      <formula>0</formula>
    </cfRule>
  </conditionalFormatting>
  <conditionalFormatting sqref="AI3:AI4">
    <cfRule type="cellIs" dxfId="688" priority="798" stopIfTrue="1" operator="equal">
      <formula>"~"</formula>
    </cfRule>
    <cfRule type="cellIs" dxfId="687" priority="799" stopIfTrue="1" operator="equal">
      <formula>"sold out"</formula>
    </cfRule>
  </conditionalFormatting>
  <conditionalFormatting sqref="AI3:AO4">
    <cfRule type="cellIs" dxfId="686" priority="801" stopIfTrue="1" operator="equal">
      <formula>"~"</formula>
    </cfRule>
    <cfRule type="cellIs" dxfId="685" priority="802" stopIfTrue="1" operator="equal">
      <formula>"sold out"</formula>
    </cfRule>
  </conditionalFormatting>
  <conditionalFormatting sqref="AI3:AO4">
    <cfRule type="cellIs" dxfId="684" priority="800" operator="greaterThan">
      <formula>0</formula>
    </cfRule>
  </conditionalFormatting>
  <conditionalFormatting sqref="AK3:AK4">
    <cfRule type="cellIs" dxfId="683" priority="796" stopIfTrue="1" operator="equal">
      <formula>"~"</formula>
    </cfRule>
    <cfRule type="cellIs" dxfId="682" priority="797" stopIfTrue="1" operator="equal">
      <formula>"sold out"</formula>
    </cfRule>
  </conditionalFormatting>
  <conditionalFormatting sqref="AM3:AM4">
    <cfRule type="cellIs" dxfId="681" priority="794" stopIfTrue="1" operator="equal">
      <formula>"~"</formula>
    </cfRule>
    <cfRule type="cellIs" dxfId="680" priority="795" stopIfTrue="1" operator="equal">
      <formula>"sold out"</formula>
    </cfRule>
  </conditionalFormatting>
  <conditionalFormatting sqref="AO3:AO4">
    <cfRule type="cellIs" dxfId="679" priority="792" stopIfTrue="1" operator="equal">
      <formula>"~"</formula>
    </cfRule>
    <cfRule type="cellIs" dxfId="678" priority="793" stopIfTrue="1" operator="equal">
      <formula>"sold out"</formula>
    </cfRule>
  </conditionalFormatting>
  <conditionalFormatting sqref="AH3:AO4 AR3:AY4 BC3:BJ4 BN3:BU4">
    <cfRule type="cellIs" dxfId="677" priority="790" stopIfTrue="1" operator="equal">
      <formula>"~"</formula>
    </cfRule>
    <cfRule type="cellIs" dxfId="676" priority="791" stopIfTrue="1" operator="equal">
      <formula>"sold out"</formula>
    </cfRule>
  </conditionalFormatting>
  <conditionalFormatting sqref="AN3:AN4 AJ3:AJ4 AL3:AL4 AS3:AY4 BD3:BJ4 BO3:BU4">
    <cfRule type="cellIs" dxfId="675" priority="789" operator="greaterThan">
      <formula>0</formula>
    </cfRule>
  </conditionalFormatting>
  <conditionalFormatting sqref="AI18">
    <cfRule type="cellIs" dxfId="674" priority="787" stopIfTrue="1" operator="equal">
      <formula>"~"</formula>
    </cfRule>
    <cfRule type="cellIs" dxfId="673" priority="788" stopIfTrue="1" operator="equal">
      <formula>"sold out"</formula>
    </cfRule>
  </conditionalFormatting>
  <conditionalFormatting sqref="AM18">
    <cfRule type="cellIs" dxfId="672" priority="786" operator="greaterThan">
      <formula>0</formula>
    </cfRule>
  </conditionalFormatting>
  <conditionalFormatting sqref="AN18">
    <cfRule type="cellIs" dxfId="671" priority="784" stopIfTrue="1" operator="equal">
      <formula>"~"</formula>
    </cfRule>
    <cfRule type="cellIs" dxfId="670" priority="785" stopIfTrue="1" operator="equal">
      <formula>"sold out"</formula>
    </cfRule>
  </conditionalFormatting>
  <conditionalFormatting sqref="AO18">
    <cfRule type="cellIs" dxfId="669" priority="783" operator="greaterThan">
      <formula>0</formula>
    </cfRule>
  </conditionalFormatting>
  <conditionalFormatting sqref="AK22">
    <cfRule type="cellIs" dxfId="668" priority="782" operator="greaterThan">
      <formula>0</formula>
    </cfRule>
  </conditionalFormatting>
  <conditionalFormatting sqref="AO22">
    <cfRule type="cellIs" dxfId="667" priority="781" operator="greaterThan">
      <formula>0</formula>
    </cfRule>
  </conditionalFormatting>
  <conditionalFormatting sqref="AJ23">
    <cfRule type="cellIs" dxfId="666" priority="779" stopIfTrue="1" operator="equal">
      <formula>"~"</formula>
    </cfRule>
    <cfRule type="cellIs" dxfId="665" priority="780" stopIfTrue="1" operator="equal">
      <formula>"sold out"</formula>
    </cfRule>
  </conditionalFormatting>
  <conditionalFormatting sqref="AJ22">
    <cfRule type="cellIs" dxfId="664" priority="777" stopIfTrue="1" operator="equal">
      <formula>"~"</formula>
    </cfRule>
    <cfRule type="cellIs" dxfId="663" priority="778" stopIfTrue="1" operator="equal">
      <formula>"sold out"</formula>
    </cfRule>
  </conditionalFormatting>
  <conditionalFormatting sqref="AL22">
    <cfRule type="cellIs" dxfId="662" priority="775" stopIfTrue="1" operator="equal">
      <formula>"~"</formula>
    </cfRule>
    <cfRule type="cellIs" dxfId="661" priority="776" stopIfTrue="1" operator="equal">
      <formula>"sold out"</formula>
    </cfRule>
  </conditionalFormatting>
  <conditionalFormatting sqref="AM22">
    <cfRule type="cellIs" dxfId="660" priority="773" stopIfTrue="1" operator="equal">
      <formula>"~"</formula>
    </cfRule>
    <cfRule type="cellIs" dxfId="659" priority="774" stopIfTrue="1" operator="equal">
      <formula>"sold out"</formula>
    </cfRule>
  </conditionalFormatting>
  <conditionalFormatting sqref="AK22">
    <cfRule type="cellIs" dxfId="658" priority="771" stopIfTrue="1" operator="equal">
      <formula>"~"</formula>
    </cfRule>
    <cfRule type="cellIs" dxfId="657" priority="772" stopIfTrue="1" operator="equal">
      <formula>"sold out"</formula>
    </cfRule>
  </conditionalFormatting>
  <conditionalFormatting sqref="AN22:AO22">
    <cfRule type="cellIs" dxfId="656" priority="769" stopIfTrue="1" operator="equal">
      <formula>"~"</formula>
    </cfRule>
    <cfRule type="cellIs" dxfId="655" priority="770" stopIfTrue="1" operator="equal">
      <formula>"sold out"</formula>
    </cfRule>
  </conditionalFormatting>
  <conditionalFormatting sqref="AN22:AO22">
    <cfRule type="cellIs" dxfId="654" priority="768" operator="greaterThan">
      <formula>0</formula>
    </cfRule>
  </conditionalFormatting>
  <conditionalFormatting sqref="AN22:AO22">
    <cfRule type="cellIs" dxfId="653" priority="766" stopIfTrue="1" operator="equal">
      <formula>"~"</formula>
    </cfRule>
    <cfRule type="cellIs" dxfId="652" priority="767" stopIfTrue="1" operator="equal">
      <formula>"sold out"</formula>
    </cfRule>
  </conditionalFormatting>
  <conditionalFormatting sqref="AL23">
    <cfRule type="cellIs" dxfId="651" priority="764" stopIfTrue="1" operator="equal">
      <formula>"~"</formula>
    </cfRule>
    <cfRule type="cellIs" dxfId="650" priority="765" stopIfTrue="1" operator="equal">
      <formula>"sold out"</formula>
    </cfRule>
  </conditionalFormatting>
  <conditionalFormatting sqref="AL23">
    <cfRule type="cellIs" dxfId="649" priority="763" operator="greaterThan">
      <formula>0</formula>
    </cfRule>
  </conditionalFormatting>
  <conditionalFormatting sqref="AL23">
    <cfRule type="cellIs" dxfId="648" priority="761" stopIfTrue="1" operator="equal">
      <formula>"~"</formula>
    </cfRule>
    <cfRule type="cellIs" dxfId="647" priority="762" stopIfTrue="1" operator="equal">
      <formula>"sold out"</formula>
    </cfRule>
  </conditionalFormatting>
  <conditionalFormatting sqref="AI25">
    <cfRule type="cellIs" dxfId="646" priority="760" operator="greaterThan">
      <formula>0</formula>
    </cfRule>
  </conditionalFormatting>
  <conditionalFormatting sqref="AI25">
    <cfRule type="cellIs" dxfId="645" priority="758" stopIfTrue="1" operator="equal">
      <formula>"~"</formula>
    </cfRule>
    <cfRule type="cellIs" dxfId="644" priority="759" stopIfTrue="1" operator="equal">
      <formula>"sold out"</formula>
    </cfRule>
  </conditionalFormatting>
  <conditionalFormatting sqref="AI25">
    <cfRule type="cellIs" dxfId="643" priority="757" operator="greaterThan">
      <formula>0</formula>
    </cfRule>
  </conditionalFormatting>
  <conditionalFormatting sqref="AI25">
    <cfRule type="cellIs" dxfId="642" priority="755" stopIfTrue="1" operator="equal">
      <formula>"~"</formula>
    </cfRule>
    <cfRule type="cellIs" dxfId="641" priority="756" stopIfTrue="1" operator="equal">
      <formula>"sold out"</formula>
    </cfRule>
  </conditionalFormatting>
  <conditionalFormatting sqref="AM25">
    <cfRule type="cellIs" dxfId="640" priority="754" operator="greaterThan">
      <formula>0</formula>
    </cfRule>
  </conditionalFormatting>
  <conditionalFormatting sqref="AN25:AO25">
    <cfRule type="cellIs" dxfId="639" priority="752" stopIfTrue="1" operator="equal">
      <formula>"~"</formula>
    </cfRule>
    <cfRule type="cellIs" dxfId="638" priority="753" stopIfTrue="1" operator="equal">
      <formula>"sold out"</formula>
    </cfRule>
  </conditionalFormatting>
  <conditionalFormatting sqref="AN25:AO25">
    <cfRule type="cellIs" dxfId="637" priority="751" operator="greaterThan">
      <formula>0</formula>
    </cfRule>
  </conditionalFormatting>
  <conditionalFormatting sqref="AN25:AO25">
    <cfRule type="cellIs" dxfId="636" priority="749" stopIfTrue="1" operator="equal">
      <formula>"~"</formula>
    </cfRule>
    <cfRule type="cellIs" dxfId="635" priority="750" stopIfTrue="1" operator="equal">
      <formula>"sold out"</formula>
    </cfRule>
  </conditionalFormatting>
  <conditionalFormatting sqref="AI24">
    <cfRule type="cellIs" dxfId="634" priority="748" operator="greaterThan">
      <formula>0</formula>
    </cfRule>
  </conditionalFormatting>
  <conditionalFormatting sqref="AI24">
    <cfRule type="cellIs" dxfId="633" priority="746" stopIfTrue="1" operator="equal">
      <formula>"~"</formula>
    </cfRule>
    <cfRule type="cellIs" dxfId="632" priority="747" stopIfTrue="1" operator="equal">
      <formula>"sold out"</formula>
    </cfRule>
  </conditionalFormatting>
  <conditionalFormatting sqref="AI24">
    <cfRule type="cellIs" dxfId="631" priority="745" operator="greaterThan">
      <formula>0</formula>
    </cfRule>
  </conditionalFormatting>
  <conditionalFormatting sqref="AI24">
    <cfRule type="cellIs" dxfId="630" priority="743" stopIfTrue="1" operator="equal">
      <formula>"~"</formula>
    </cfRule>
    <cfRule type="cellIs" dxfId="629" priority="744" stopIfTrue="1" operator="equal">
      <formula>"sold out"</formula>
    </cfRule>
  </conditionalFormatting>
  <conditionalFormatting sqref="AJ24">
    <cfRule type="cellIs" dxfId="628" priority="741" stopIfTrue="1" operator="equal">
      <formula>"~"</formula>
    </cfRule>
    <cfRule type="cellIs" dxfId="627" priority="742" stopIfTrue="1" operator="equal">
      <formula>"sold out"</formula>
    </cfRule>
  </conditionalFormatting>
  <conditionalFormatting sqref="AL24">
    <cfRule type="cellIs" dxfId="626" priority="739" stopIfTrue="1" operator="equal">
      <formula>"~"</formula>
    </cfRule>
    <cfRule type="cellIs" dxfId="625" priority="740" stopIfTrue="1" operator="equal">
      <formula>"sold out"</formula>
    </cfRule>
  </conditionalFormatting>
  <conditionalFormatting sqref="AM24">
    <cfRule type="cellIs" dxfId="624" priority="738" operator="greaterThan">
      <formula>0</formula>
    </cfRule>
  </conditionalFormatting>
  <conditionalFormatting sqref="AN24">
    <cfRule type="cellIs" dxfId="623" priority="736" stopIfTrue="1" operator="equal">
      <formula>"~"</formula>
    </cfRule>
    <cfRule type="cellIs" dxfId="622" priority="737" stopIfTrue="1" operator="equal">
      <formula>"sold out"</formula>
    </cfRule>
  </conditionalFormatting>
  <conditionalFormatting sqref="AN24">
    <cfRule type="cellIs" dxfId="621" priority="735" operator="greaterThan">
      <formula>0</formula>
    </cfRule>
  </conditionalFormatting>
  <conditionalFormatting sqref="AO24">
    <cfRule type="cellIs" dxfId="620" priority="734" operator="greaterThan">
      <formula>0</formula>
    </cfRule>
  </conditionalFormatting>
  <conditionalFormatting sqref="AO24">
    <cfRule type="cellIs" dxfId="619" priority="732" stopIfTrue="1" operator="equal">
      <formula>"~"</formula>
    </cfRule>
    <cfRule type="cellIs" dxfId="618" priority="733" stopIfTrue="1" operator="equal">
      <formula>"sold out"</formula>
    </cfRule>
  </conditionalFormatting>
  <conditionalFormatting sqref="AO24">
    <cfRule type="cellIs" dxfId="617" priority="731" operator="greaterThan">
      <formula>0</formula>
    </cfRule>
  </conditionalFormatting>
  <conditionalFormatting sqref="AO24">
    <cfRule type="cellIs" dxfId="616" priority="729" stopIfTrue="1" operator="equal">
      <formula>"~"</formula>
    </cfRule>
    <cfRule type="cellIs" dxfId="615" priority="730" stopIfTrue="1" operator="equal">
      <formula>"sold out"</formula>
    </cfRule>
  </conditionalFormatting>
  <conditionalFormatting sqref="AK27">
    <cfRule type="cellIs" dxfId="614" priority="728" operator="greaterThan">
      <formula>0</formula>
    </cfRule>
  </conditionalFormatting>
  <conditionalFormatting sqref="BN31:BU31 AR31:AY31 BC31:BJ31">
    <cfRule type="cellIs" dxfId="613" priority="726" stopIfTrue="1" operator="equal">
      <formula>"~"</formula>
    </cfRule>
    <cfRule type="cellIs" dxfId="612" priority="727" stopIfTrue="1" operator="equal">
      <formula>"sold out"</formula>
    </cfRule>
  </conditionalFormatting>
  <conditionalFormatting sqref="BO31:BU31 AS31:AY31 BD31:BJ31">
    <cfRule type="cellIs" dxfId="611" priority="725" operator="greaterThan">
      <formula>0</formula>
    </cfRule>
  </conditionalFormatting>
  <conditionalFormatting sqref="BN32:BU32 BC32:BJ32 AR32:AY32">
    <cfRule type="cellIs" dxfId="610" priority="723" stopIfTrue="1" operator="equal">
      <formula>"~"</formula>
    </cfRule>
    <cfRule type="cellIs" dxfId="609" priority="724" stopIfTrue="1" operator="equal">
      <formula>"sold out"</formula>
    </cfRule>
  </conditionalFormatting>
  <conditionalFormatting sqref="BO32:BU32 BD32:BJ32 AS32:AY32">
    <cfRule type="cellIs" dxfId="608" priority="722" operator="greaterThan">
      <formula>0</formula>
    </cfRule>
  </conditionalFormatting>
  <conditionalFormatting sqref="BN59:BU59 AU59:AY59 BC59:BJ59">
    <cfRule type="cellIs" dxfId="607" priority="680" stopIfTrue="1" operator="equal">
      <formula>"~"</formula>
    </cfRule>
    <cfRule type="cellIs" dxfId="606" priority="681" stopIfTrue="1" operator="equal">
      <formula>"sold out"</formula>
    </cfRule>
  </conditionalFormatting>
  <conditionalFormatting sqref="BO59:BU59 AU59:AY59 BD59:BJ59">
    <cfRule type="cellIs" dxfId="605" priority="679" operator="greaterThan">
      <formula>0</formula>
    </cfRule>
  </conditionalFormatting>
  <conditionalFormatting sqref="S62:S63">
    <cfRule type="cellIs" dxfId="604" priority="677" stopIfTrue="1" operator="equal">
      <formula>"~"</formula>
    </cfRule>
    <cfRule type="cellIs" dxfId="603" priority="678" stopIfTrue="1" operator="equal">
      <formula>"sold out"</formula>
    </cfRule>
  </conditionalFormatting>
  <conditionalFormatting sqref="R62:R63">
    <cfRule type="cellIs" dxfId="602" priority="674" operator="greaterThan">
      <formula>0</formula>
    </cfRule>
  </conditionalFormatting>
  <conditionalFormatting sqref="AI62:AI63">
    <cfRule type="cellIs" dxfId="601" priority="669" stopIfTrue="1" operator="equal">
      <formula>"~"</formula>
    </cfRule>
    <cfRule type="cellIs" dxfId="600" priority="670" stopIfTrue="1" operator="equal">
      <formula>"sold out"</formula>
    </cfRule>
  </conditionalFormatting>
  <conditionalFormatting sqref="AI62:AO63">
    <cfRule type="cellIs" dxfId="599" priority="672" stopIfTrue="1" operator="equal">
      <formula>"~"</formula>
    </cfRule>
    <cfRule type="cellIs" dxfId="598" priority="673" stopIfTrue="1" operator="equal">
      <formula>"sold out"</formula>
    </cfRule>
  </conditionalFormatting>
  <conditionalFormatting sqref="AI62:AO63">
    <cfRule type="cellIs" dxfId="597" priority="671" operator="greaterThan">
      <formula>0</formula>
    </cfRule>
  </conditionalFormatting>
  <conditionalFormatting sqref="AK62:AK63">
    <cfRule type="cellIs" dxfId="596" priority="667" stopIfTrue="1" operator="equal">
      <formula>"~"</formula>
    </cfRule>
    <cfRule type="cellIs" dxfId="595" priority="668" stopIfTrue="1" operator="equal">
      <formula>"sold out"</formula>
    </cfRule>
  </conditionalFormatting>
  <conditionalFormatting sqref="AM62:AM63">
    <cfRule type="cellIs" dxfId="594" priority="665" stopIfTrue="1" operator="equal">
      <formula>"~"</formula>
    </cfRule>
    <cfRule type="cellIs" dxfId="593" priority="666" stopIfTrue="1" operator="equal">
      <formula>"sold out"</formula>
    </cfRule>
  </conditionalFormatting>
  <conditionalFormatting sqref="AO62:AO63">
    <cfRule type="cellIs" dxfId="592" priority="663" stopIfTrue="1" operator="equal">
      <formula>"~"</formula>
    </cfRule>
    <cfRule type="cellIs" dxfId="591" priority="664" stopIfTrue="1" operator="equal">
      <formula>"sold out"</formula>
    </cfRule>
  </conditionalFormatting>
  <conditionalFormatting sqref="AH62:AO63 AR62:AT63">
    <cfRule type="cellIs" dxfId="590" priority="661" stopIfTrue="1" operator="equal">
      <formula>"~"</formula>
    </cfRule>
    <cfRule type="cellIs" dxfId="589" priority="662" stopIfTrue="1" operator="equal">
      <formula>"sold out"</formula>
    </cfRule>
  </conditionalFormatting>
  <conditionalFormatting sqref="AJ62:AJ63 AN62:AN63 AL62:AL63 AS62:AT63">
    <cfRule type="cellIs" dxfId="588" priority="660" operator="greaterThan">
      <formula>0</formula>
    </cfRule>
  </conditionalFormatting>
  <conditionalFormatting sqref="BN62:BU63 AU62:AY63 BC62:BJ63">
    <cfRule type="cellIs" dxfId="587" priority="658" stopIfTrue="1" operator="equal">
      <formula>"~"</formula>
    </cfRule>
    <cfRule type="cellIs" dxfId="586" priority="659" stopIfTrue="1" operator="equal">
      <formula>"sold out"</formula>
    </cfRule>
  </conditionalFormatting>
  <conditionalFormatting sqref="BO62:BU63 AU62:AY63 BD62:BJ63">
    <cfRule type="cellIs" dxfId="585" priority="657" operator="greaterThan">
      <formula>0</formula>
    </cfRule>
  </conditionalFormatting>
  <conditionalFormatting sqref="S58">
    <cfRule type="cellIs" dxfId="584" priority="655" stopIfTrue="1" operator="equal">
      <formula>"~"</formula>
    </cfRule>
    <cfRule type="cellIs" dxfId="583" priority="656" stopIfTrue="1" operator="equal">
      <formula>"sold out"</formula>
    </cfRule>
  </conditionalFormatting>
  <conditionalFormatting sqref="BY58 R58">
    <cfRule type="cellIs" dxfId="582" priority="654" operator="greaterThan">
      <formula>0</formula>
    </cfRule>
  </conditionalFormatting>
  <conditionalFormatting sqref="K58:Q58">
    <cfRule type="cellIs" dxfId="581" priority="652" stopIfTrue="1" operator="equal">
      <formula>"~"</formula>
    </cfRule>
    <cfRule type="cellIs" dxfId="580" priority="653" stopIfTrue="1" operator="equal">
      <formula>"sold out"</formula>
    </cfRule>
  </conditionalFormatting>
  <conditionalFormatting sqref="K58:Q58">
    <cfRule type="cellIs" dxfId="579" priority="651" operator="greaterThan">
      <formula>0</formula>
    </cfRule>
  </conditionalFormatting>
  <conditionalFormatting sqref="AI58">
    <cfRule type="cellIs" dxfId="578" priority="646" stopIfTrue="1" operator="equal">
      <formula>"~"</formula>
    </cfRule>
    <cfRule type="cellIs" dxfId="577" priority="647" stopIfTrue="1" operator="equal">
      <formula>"sold out"</formula>
    </cfRule>
  </conditionalFormatting>
  <conditionalFormatting sqref="AI58:AO58">
    <cfRule type="cellIs" dxfId="576" priority="649" stopIfTrue="1" operator="equal">
      <formula>"~"</formula>
    </cfRule>
    <cfRule type="cellIs" dxfId="575" priority="650" stopIfTrue="1" operator="equal">
      <formula>"sold out"</formula>
    </cfRule>
  </conditionalFormatting>
  <conditionalFormatting sqref="AI58:AO58">
    <cfRule type="cellIs" dxfId="574" priority="648" operator="greaterThan">
      <formula>0</formula>
    </cfRule>
  </conditionalFormatting>
  <conditionalFormatting sqref="AK58">
    <cfRule type="cellIs" dxfId="573" priority="644" stopIfTrue="1" operator="equal">
      <formula>"~"</formula>
    </cfRule>
    <cfRule type="cellIs" dxfId="572" priority="645" stopIfTrue="1" operator="equal">
      <formula>"sold out"</formula>
    </cfRule>
  </conditionalFormatting>
  <conditionalFormatting sqref="AM58">
    <cfRule type="cellIs" dxfId="571" priority="642" stopIfTrue="1" operator="equal">
      <formula>"~"</formula>
    </cfRule>
    <cfRule type="cellIs" dxfId="570" priority="643" stopIfTrue="1" operator="equal">
      <formula>"sold out"</formula>
    </cfRule>
  </conditionalFormatting>
  <conditionalFormatting sqref="AO58">
    <cfRule type="cellIs" dxfId="569" priority="640" stopIfTrue="1" operator="equal">
      <formula>"~"</formula>
    </cfRule>
    <cfRule type="cellIs" dxfId="568" priority="641" stopIfTrue="1" operator="equal">
      <formula>"sold out"</formula>
    </cfRule>
  </conditionalFormatting>
  <conditionalFormatting sqref="BC58:BJ58 AR58:AY58 BN58:BU58 AH58:AO58">
    <cfRule type="cellIs" dxfId="567" priority="638" stopIfTrue="1" operator="equal">
      <formula>"~"</formula>
    </cfRule>
    <cfRule type="cellIs" dxfId="566" priority="639" stopIfTrue="1" operator="equal">
      <formula>"sold out"</formula>
    </cfRule>
  </conditionalFormatting>
  <conditionalFormatting sqref="BD58:BJ58 AS58:AY58 BO58:BU58 AL58 AN58 AJ58">
    <cfRule type="cellIs" dxfId="565" priority="637" operator="greaterThan">
      <formula>0</formula>
    </cfRule>
  </conditionalFormatting>
  <conditionalFormatting sqref="S57">
    <cfRule type="cellIs" dxfId="564" priority="635" stopIfTrue="1" operator="equal">
      <formula>"~"</formula>
    </cfRule>
    <cfRule type="cellIs" dxfId="563" priority="636" stopIfTrue="1" operator="equal">
      <formula>"sold out"</formula>
    </cfRule>
  </conditionalFormatting>
  <conditionalFormatting sqref="BY57 R57">
    <cfRule type="cellIs" dxfId="562" priority="634" operator="greaterThan">
      <formula>0</formula>
    </cfRule>
  </conditionalFormatting>
  <conditionalFormatting sqref="K57:Q57">
    <cfRule type="cellIs" dxfId="561" priority="632" stopIfTrue="1" operator="equal">
      <formula>"~"</formula>
    </cfRule>
    <cfRule type="cellIs" dxfId="560" priority="633" stopIfTrue="1" operator="equal">
      <formula>"sold out"</formula>
    </cfRule>
  </conditionalFormatting>
  <conditionalFormatting sqref="K57:Q57">
    <cfRule type="cellIs" dxfId="559" priority="631" operator="greaterThan">
      <formula>0</formula>
    </cfRule>
  </conditionalFormatting>
  <conditionalFormatting sqref="AI57">
    <cfRule type="cellIs" dxfId="558" priority="626" stopIfTrue="1" operator="equal">
      <formula>"~"</formula>
    </cfRule>
    <cfRule type="cellIs" dxfId="557" priority="627" stopIfTrue="1" operator="equal">
      <formula>"sold out"</formula>
    </cfRule>
  </conditionalFormatting>
  <conditionalFormatting sqref="AI57:AO57">
    <cfRule type="cellIs" dxfId="556" priority="629" stopIfTrue="1" operator="equal">
      <formula>"~"</formula>
    </cfRule>
    <cfRule type="cellIs" dxfId="555" priority="630" stopIfTrue="1" operator="equal">
      <formula>"sold out"</formula>
    </cfRule>
  </conditionalFormatting>
  <conditionalFormatting sqref="AI57:AO57">
    <cfRule type="cellIs" dxfId="554" priority="628" operator="greaterThan">
      <formula>0</formula>
    </cfRule>
  </conditionalFormatting>
  <conditionalFormatting sqref="AK57">
    <cfRule type="cellIs" dxfId="553" priority="624" stopIfTrue="1" operator="equal">
      <formula>"~"</formula>
    </cfRule>
    <cfRule type="cellIs" dxfId="552" priority="625" stopIfTrue="1" operator="equal">
      <formula>"sold out"</formula>
    </cfRule>
  </conditionalFormatting>
  <conditionalFormatting sqref="AM57">
    <cfRule type="cellIs" dxfId="551" priority="622" stopIfTrue="1" operator="equal">
      <formula>"~"</formula>
    </cfRule>
    <cfRule type="cellIs" dxfId="550" priority="623" stopIfTrue="1" operator="equal">
      <formula>"sold out"</formula>
    </cfRule>
  </conditionalFormatting>
  <conditionalFormatting sqref="AO57">
    <cfRule type="cellIs" dxfId="549" priority="620" stopIfTrue="1" operator="equal">
      <formula>"~"</formula>
    </cfRule>
    <cfRule type="cellIs" dxfId="548" priority="621" stopIfTrue="1" operator="equal">
      <formula>"sold out"</formula>
    </cfRule>
  </conditionalFormatting>
  <conditionalFormatting sqref="BC57:BJ57 AR57:AY57 BN57:BU57 AH57:AO57">
    <cfRule type="cellIs" dxfId="547" priority="618" stopIfTrue="1" operator="equal">
      <formula>"~"</formula>
    </cfRule>
    <cfRule type="cellIs" dxfId="546" priority="619" stopIfTrue="1" operator="equal">
      <formula>"sold out"</formula>
    </cfRule>
  </conditionalFormatting>
  <conditionalFormatting sqref="BD57:BJ57 AS57:AY57 BO57:BU57 AL57 AN57 AJ57">
    <cfRule type="cellIs" dxfId="545" priority="617" operator="greaterThan">
      <formula>0</formula>
    </cfRule>
  </conditionalFormatting>
  <conditionalFormatting sqref="S56">
    <cfRule type="cellIs" dxfId="544" priority="588" stopIfTrue="1" operator="equal">
      <formula>"~"</formula>
    </cfRule>
    <cfRule type="cellIs" dxfId="543" priority="589" stopIfTrue="1" operator="equal">
      <formula>"sold out"</formula>
    </cfRule>
  </conditionalFormatting>
  <conditionalFormatting sqref="BY56 R56">
    <cfRule type="cellIs" dxfId="542" priority="587" operator="greaterThan">
      <formula>0</formula>
    </cfRule>
  </conditionalFormatting>
  <conditionalFormatting sqref="K56:Q56">
    <cfRule type="cellIs" dxfId="541" priority="585" stopIfTrue="1" operator="equal">
      <formula>"~"</formula>
    </cfRule>
    <cfRule type="cellIs" dxfId="540" priority="586" stopIfTrue="1" operator="equal">
      <formula>"sold out"</formula>
    </cfRule>
  </conditionalFormatting>
  <conditionalFormatting sqref="K56:Q56">
    <cfRule type="cellIs" dxfId="539" priority="584" operator="greaterThan">
      <formula>0</formula>
    </cfRule>
  </conditionalFormatting>
  <conditionalFormatting sqref="AI56">
    <cfRule type="cellIs" dxfId="538" priority="579" stopIfTrue="1" operator="equal">
      <formula>"~"</formula>
    </cfRule>
    <cfRule type="cellIs" dxfId="537" priority="580" stopIfTrue="1" operator="equal">
      <formula>"sold out"</formula>
    </cfRule>
  </conditionalFormatting>
  <conditionalFormatting sqref="AI56:AO56">
    <cfRule type="cellIs" dxfId="536" priority="582" stopIfTrue="1" operator="equal">
      <formula>"~"</formula>
    </cfRule>
    <cfRule type="cellIs" dxfId="535" priority="583" stopIfTrue="1" operator="equal">
      <formula>"sold out"</formula>
    </cfRule>
  </conditionalFormatting>
  <conditionalFormatting sqref="AI56:AO56">
    <cfRule type="cellIs" dxfId="534" priority="581" operator="greaterThan">
      <formula>0</formula>
    </cfRule>
  </conditionalFormatting>
  <conditionalFormatting sqref="AK56">
    <cfRule type="cellIs" dxfId="533" priority="577" stopIfTrue="1" operator="equal">
      <formula>"~"</formula>
    </cfRule>
    <cfRule type="cellIs" dxfId="532" priority="578" stopIfTrue="1" operator="equal">
      <formula>"sold out"</formula>
    </cfRule>
  </conditionalFormatting>
  <conditionalFormatting sqref="AM56">
    <cfRule type="cellIs" dxfId="531" priority="575" stopIfTrue="1" operator="equal">
      <formula>"~"</formula>
    </cfRule>
    <cfRule type="cellIs" dxfId="530" priority="576" stopIfTrue="1" operator="equal">
      <formula>"sold out"</formula>
    </cfRule>
  </conditionalFormatting>
  <conditionalFormatting sqref="AO56">
    <cfRule type="cellIs" dxfId="529" priority="573" stopIfTrue="1" operator="equal">
      <formula>"~"</formula>
    </cfRule>
    <cfRule type="cellIs" dxfId="528" priority="574" stopIfTrue="1" operator="equal">
      <formula>"sold out"</formula>
    </cfRule>
  </conditionalFormatting>
  <conditionalFormatting sqref="BC56:BJ56 AR56:AY56 BN56:BU56 AH56:AO56">
    <cfRule type="cellIs" dxfId="527" priority="571" stopIfTrue="1" operator="equal">
      <formula>"~"</formula>
    </cfRule>
    <cfRule type="cellIs" dxfId="526" priority="572" stopIfTrue="1" operator="equal">
      <formula>"sold out"</formula>
    </cfRule>
  </conditionalFormatting>
  <conditionalFormatting sqref="AL56 AN56 AJ56 BD56:BJ56 AS56:AY56 BO56:BU56">
    <cfRule type="cellIs" dxfId="525" priority="570" operator="greaterThan">
      <formula>0</formula>
    </cfRule>
  </conditionalFormatting>
  <conditionalFormatting sqref="BY55">
    <cfRule type="cellIs" dxfId="524" priority="569" operator="greaterThan">
      <formula>0</formula>
    </cfRule>
  </conditionalFormatting>
  <conditionalFormatting sqref="K55">
    <cfRule type="cellIs" dxfId="523" priority="567" stopIfTrue="1" operator="equal">
      <formula>"~"</formula>
    </cfRule>
    <cfRule type="cellIs" dxfId="522" priority="568" stopIfTrue="1" operator="equal">
      <formula>"sold out"</formula>
    </cfRule>
  </conditionalFormatting>
  <conditionalFormatting sqref="K55">
    <cfRule type="cellIs" dxfId="521" priority="566" operator="greaterThan">
      <formula>0</formula>
    </cfRule>
  </conditionalFormatting>
  <conditionalFormatting sqref="S55">
    <cfRule type="cellIs" dxfId="520" priority="564" stopIfTrue="1" operator="equal">
      <formula>"~"</formula>
    </cfRule>
    <cfRule type="cellIs" dxfId="519" priority="565" stopIfTrue="1" operator="equal">
      <formula>"sold out"</formula>
    </cfRule>
  </conditionalFormatting>
  <conditionalFormatting sqref="R55">
    <cfRule type="cellIs" dxfId="518" priority="563" operator="greaterThan">
      <formula>0</formula>
    </cfRule>
  </conditionalFormatting>
  <conditionalFormatting sqref="L55:Q55">
    <cfRule type="cellIs" dxfId="517" priority="561" stopIfTrue="1" operator="equal">
      <formula>"~"</formula>
    </cfRule>
    <cfRule type="cellIs" dxfId="516" priority="562" stopIfTrue="1" operator="equal">
      <formula>"sold out"</formula>
    </cfRule>
  </conditionalFormatting>
  <conditionalFormatting sqref="L55:Q55">
    <cfRule type="cellIs" dxfId="515" priority="560" operator="greaterThan">
      <formula>0</formula>
    </cfRule>
  </conditionalFormatting>
  <conditionalFormatting sqref="AI55">
    <cfRule type="cellIs" dxfId="514" priority="555" stopIfTrue="1" operator="equal">
      <formula>"~"</formula>
    </cfRule>
    <cfRule type="cellIs" dxfId="513" priority="556" stopIfTrue="1" operator="equal">
      <formula>"sold out"</formula>
    </cfRule>
  </conditionalFormatting>
  <conditionalFormatting sqref="AI55:AO55">
    <cfRule type="cellIs" dxfId="512" priority="558" stopIfTrue="1" operator="equal">
      <formula>"~"</formula>
    </cfRule>
    <cfRule type="cellIs" dxfId="511" priority="559" stopIfTrue="1" operator="equal">
      <formula>"sold out"</formula>
    </cfRule>
  </conditionalFormatting>
  <conditionalFormatting sqref="AI55:AO55">
    <cfRule type="cellIs" dxfId="510" priority="557" operator="greaterThan">
      <formula>0</formula>
    </cfRule>
  </conditionalFormatting>
  <conditionalFormatting sqref="AK55">
    <cfRule type="cellIs" dxfId="509" priority="553" stopIfTrue="1" operator="equal">
      <formula>"~"</formula>
    </cfRule>
    <cfRule type="cellIs" dxfId="508" priority="554" stopIfTrue="1" operator="equal">
      <formula>"sold out"</formula>
    </cfRule>
  </conditionalFormatting>
  <conditionalFormatting sqref="AM55">
    <cfRule type="cellIs" dxfId="507" priority="551" stopIfTrue="1" operator="equal">
      <formula>"~"</formula>
    </cfRule>
    <cfRule type="cellIs" dxfId="506" priority="552" stopIfTrue="1" operator="equal">
      <formula>"sold out"</formula>
    </cfRule>
  </conditionalFormatting>
  <conditionalFormatting sqref="AO55">
    <cfRule type="cellIs" dxfId="505" priority="549" stopIfTrue="1" operator="equal">
      <formula>"~"</formula>
    </cfRule>
    <cfRule type="cellIs" dxfId="504" priority="550" stopIfTrue="1" operator="equal">
      <formula>"sold out"</formula>
    </cfRule>
  </conditionalFormatting>
  <conditionalFormatting sqref="BC55:BJ55 AR55:AT55 BN55:BU55 AH55:AO55">
    <cfRule type="cellIs" dxfId="503" priority="547" stopIfTrue="1" operator="equal">
      <formula>"~"</formula>
    </cfRule>
    <cfRule type="cellIs" dxfId="502" priority="548" stopIfTrue="1" operator="equal">
      <formula>"sold out"</formula>
    </cfRule>
  </conditionalFormatting>
  <conditionalFormatting sqref="AL55 AN55 AJ55 BD55:BJ55 AS55:AT55 BO55:BU55">
    <cfRule type="cellIs" dxfId="501" priority="546" operator="greaterThan">
      <formula>0</formula>
    </cfRule>
  </conditionalFormatting>
  <conditionalFormatting sqref="AU55:AY55">
    <cfRule type="cellIs" dxfId="500" priority="544" stopIfTrue="1" operator="equal">
      <formula>"~"</formula>
    </cfRule>
    <cfRule type="cellIs" dxfId="499" priority="545" stopIfTrue="1" operator="equal">
      <formula>"sold out"</formula>
    </cfRule>
  </conditionalFormatting>
  <conditionalFormatting sqref="AU55:AY55">
    <cfRule type="cellIs" dxfId="498" priority="543" operator="greaterThan">
      <formula>0</formula>
    </cfRule>
  </conditionalFormatting>
  <conditionalFormatting sqref="L59:Q59 M62:Q63">
    <cfRule type="cellIs" dxfId="497" priority="541" stopIfTrue="1" operator="equal">
      <formula>"~"</formula>
    </cfRule>
    <cfRule type="cellIs" dxfId="496" priority="542" stopIfTrue="1" operator="equal">
      <formula>"sold out"</formula>
    </cfRule>
  </conditionalFormatting>
  <conditionalFormatting sqref="L59:Q59 M62:Q63">
    <cfRule type="cellIs" dxfId="495" priority="540" operator="greaterThan">
      <formula>0</formula>
    </cfRule>
  </conditionalFormatting>
  <conditionalFormatting sqref="AU64:AY64">
    <cfRule type="cellIs" dxfId="494" priority="538" stopIfTrue="1" operator="equal">
      <formula>"~"</formula>
    </cfRule>
    <cfRule type="cellIs" dxfId="493" priority="539" stopIfTrue="1" operator="equal">
      <formula>"sold out"</formula>
    </cfRule>
  </conditionalFormatting>
  <conditionalFormatting sqref="AU64:AY64">
    <cfRule type="cellIs" dxfId="492" priority="537" operator="greaterThan">
      <formula>0</formula>
    </cfRule>
  </conditionalFormatting>
  <conditionalFormatting sqref="BQ64:BU64">
    <cfRule type="cellIs" dxfId="491" priority="535" stopIfTrue="1" operator="equal">
      <formula>"~"</formula>
    </cfRule>
    <cfRule type="cellIs" dxfId="490" priority="536" stopIfTrue="1" operator="equal">
      <formula>"sold out"</formula>
    </cfRule>
  </conditionalFormatting>
  <conditionalFormatting sqref="BQ64:BU64">
    <cfRule type="cellIs" dxfId="489" priority="534" operator="greaterThan">
      <formula>0</formula>
    </cfRule>
  </conditionalFormatting>
  <conditionalFormatting sqref="R67">
    <cfRule type="cellIs" dxfId="488" priority="531" operator="greaterThan">
      <formula>0</formula>
    </cfRule>
  </conditionalFormatting>
  <conditionalFormatting sqref="S67">
    <cfRule type="cellIs" dxfId="487" priority="532" stopIfTrue="1" operator="equal">
      <formula>"~"</formula>
    </cfRule>
    <cfRule type="cellIs" dxfId="486" priority="533" stopIfTrue="1" operator="equal">
      <formula>"sold out"</formula>
    </cfRule>
  </conditionalFormatting>
  <conditionalFormatting sqref="L67:Q67">
    <cfRule type="cellIs" dxfId="485" priority="529" stopIfTrue="1" operator="equal">
      <formula>"~"</formula>
    </cfRule>
    <cfRule type="cellIs" dxfId="484" priority="530" stopIfTrue="1" operator="equal">
      <formula>"sold out"</formula>
    </cfRule>
  </conditionalFormatting>
  <conditionalFormatting sqref="L67:Q67">
    <cfRule type="cellIs" dxfId="483" priority="528" operator="greaterThan">
      <formula>0</formula>
    </cfRule>
  </conditionalFormatting>
  <conditionalFormatting sqref="AI67">
    <cfRule type="cellIs" dxfId="482" priority="523" stopIfTrue="1" operator="equal">
      <formula>"~"</formula>
    </cfRule>
    <cfRule type="cellIs" dxfId="481" priority="524" stopIfTrue="1" operator="equal">
      <formula>"sold out"</formula>
    </cfRule>
  </conditionalFormatting>
  <conditionalFormatting sqref="AI67:AO67">
    <cfRule type="cellIs" dxfId="480" priority="526" stopIfTrue="1" operator="equal">
      <formula>"~"</formula>
    </cfRule>
    <cfRule type="cellIs" dxfId="479" priority="527" stopIfTrue="1" operator="equal">
      <formula>"sold out"</formula>
    </cfRule>
  </conditionalFormatting>
  <conditionalFormatting sqref="AI67:AO67">
    <cfRule type="cellIs" dxfId="478" priority="525" operator="greaterThan">
      <formula>0</formula>
    </cfRule>
  </conditionalFormatting>
  <conditionalFormatting sqref="AK67">
    <cfRule type="cellIs" dxfId="477" priority="521" stopIfTrue="1" operator="equal">
      <formula>"~"</formula>
    </cfRule>
    <cfRule type="cellIs" dxfId="476" priority="522" stopIfTrue="1" operator="equal">
      <formula>"sold out"</formula>
    </cfRule>
  </conditionalFormatting>
  <conditionalFormatting sqref="AM67">
    <cfRule type="cellIs" dxfId="475" priority="519" stopIfTrue="1" operator="equal">
      <formula>"~"</formula>
    </cfRule>
    <cfRule type="cellIs" dxfId="474" priority="520" stopIfTrue="1" operator="equal">
      <formula>"sold out"</formula>
    </cfRule>
  </conditionalFormatting>
  <conditionalFormatting sqref="AO67">
    <cfRule type="cellIs" dxfId="473" priority="517" stopIfTrue="1" operator="equal">
      <formula>"~"</formula>
    </cfRule>
    <cfRule type="cellIs" dxfId="472" priority="518" stopIfTrue="1" operator="equal">
      <formula>"sold out"</formula>
    </cfRule>
  </conditionalFormatting>
  <conditionalFormatting sqref="BC67:BJ67 AH67:AO67 AR67:AT67 BN67:BP67">
    <cfRule type="cellIs" dxfId="471" priority="515" stopIfTrue="1" operator="equal">
      <formula>"~"</formula>
    </cfRule>
    <cfRule type="cellIs" dxfId="470" priority="516" stopIfTrue="1" operator="equal">
      <formula>"sold out"</formula>
    </cfRule>
  </conditionalFormatting>
  <conditionalFormatting sqref="BD67:BJ67 AL67 AN67 AJ67 AS67:AT67 BO67:BP67">
    <cfRule type="cellIs" dxfId="469" priority="514" operator="greaterThan">
      <formula>0</formula>
    </cfRule>
  </conditionalFormatting>
  <conditionalFormatting sqref="AU67:AY67">
    <cfRule type="cellIs" dxfId="468" priority="512" stopIfTrue="1" operator="equal">
      <formula>"~"</formula>
    </cfRule>
    <cfRule type="cellIs" dxfId="467" priority="513" stopIfTrue="1" operator="equal">
      <formula>"sold out"</formula>
    </cfRule>
  </conditionalFormatting>
  <conditionalFormatting sqref="AU67:AY67">
    <cfRule type="cellIs" dxfId="466" priority="511" operator="greaterThan">
      <formula>0</formula>
    </cfRule>
  </conditionalFormatting>
  <conditionalFormatting sqref="BQ67:BU67">
    <cfRule type="cellIs" dxfId="465" priority="509" stopIfTrue="1" operator="equal">
      <formula>"~"</formula>
    </cfRule>
    <cfRule type="cellIs" dxfId="464" priority="510" stopIfTrue="1" operator="equal">
      <formula>"sold out"</formula>
    </cfRule>
  </conditionalFormatting>
  <conditionalFormatting sqref="BQ67:BU67">
    <cfRule type="cellIs" dxfId="463" priority="508" operator="greaterThan">
      <formula>0</formula>
    </cfRule>
  </conditionalFormatting>
  <conditionalFormatting sqref="K71">
    <cfRule type="cellIs" dxfId="462" priority="506" stopIfTrue="1" operator="equal">
      <formula>"~"</formula>
    </cfRule>
    <cfRule type="cellIs" dxfId="461" priority="507" stopIfTrue="1" operator="equal">
      <formula>"sold out"</formula>
    </cfRule>
  </conditionalFormatting>
  <conditionalFormatting sqref="BY71">
    <cfRule type="cellIs" dxfId="460" priority="505" operator="greaterThan">
      <formula>0</formula>
    </cfRule>
  </conditionalFormatting>
  <conditionalFormatting sqref="R71">
    <cfRule type="cellIs" dxfId="459" priority="502" operator="greaterThan">
      <formula>0</formula>
    </cfRule>
  </conditionalFormatting>
  <conditionalFormatting sqref="S71">
    <cfRule type="cellIs" dxfId="458" priority="503" stopIfTrue="1" operator="equal">
      <formula>"~"</formula>
    </cfRule>
    <cfRule type="cellIs" dxfId="457" priority="504" stopIfTrue="1" operator="equal">
      <formula>"sold out"</formula>
    </cfRule>
  </conditionalFormatting>
  <conditionalFormatting sqref="L71:Q71">
    <cfRule type="cellIs" dxfId="456" priority="500" stopIfTrue="1" operator="equal">
      <formula>"~"</formula>
    </cfRule>
    <cfRule type="cellIs" dxfId="455" priority="501" stopIfTrue="1" operator="equal">
      <formula>"sold out"</formula>
    </cfRule>
  </conditionalFormatting>
  <conditionalFormatting sqref="L71:Q71">
    <cfRule type="cellIs" dxfId="454" priority="499" operator="greaterThan">
      <formula>0</formula>
    </cfRule>
  </conditionalFormatting>
  <conditionalFormatting sqref="AI71">
    <cfRule type="cellIs" dxfId="453" priority="494" stopIfTrue="1" operator="equal">
      <formula>"~"</formula>
    </cfRule>
    <cfRule type="cellIs" dxfId="452" priority="495" stopIfTrue="1" operator="equal">
      <formula>"sold out"</formula>
    </cfRule>
  </conditionalFormatting>
  <conditionalFormatting sqref="AI71:AO71">
    <cfRule type="cellIs" dxfId="451" priority="497" stopIfTrue="1" operator="equal">
      <formula>"~"</formula>
    </cfRule>
    <cfRule type="cellIs" dxfId="450" priority="498" stopIfTrue="1" operator="equal">
      <formula>"sold out"</formula>
    </cfRule>
  </conditionalFormatting>
  <conditionalFormatting sqref="AI71:AO71">
    <cfRule type="cellIs" dxfId="449" priority="496" operator="greaterThan">
      <formula>0</formula>
    </cfRule>
  </conditionalFormatting>
  <conditionalFormatting sqref="AK71">
    <cfRule type="cellIs" dxfId="448" priority="492" stopIfTrue="1" operator="equal">
      <formula>"~"</formula>
    </cfRule>
    <cfRule type="cellIs" dxfId="447" priority="493" stopIfTrue="1" operator="equal">
      <formula>"sold out"</formula>
    </cfRule>
  </conditionalFormatting>
  <conditionalFormatting sqref="AM71">
    <cfRule type="cellIs" dxfId="446" priority="490" stopIfTrue="1" operator="equal">
      <formula>"~"</formula>
    </cfRule>
    <cfRule type="cellIs" dxfId="445" priority="491" stopIfTrue="1" operator="equal">
      <formula>"sold out"</formula>
    </cfRule>
  </conditionalFormatting>
  <conditionalFormatting sqref="AO71">
    <cfRule type="cellIs" dxfId="444" priority="488" stopIfTrue="1" operator="equal">
      <formula>"~"</formula>
    </cfRule>
    <cfRule type="cellIs" dxfId="443" priority="489" stopIfTrue="1" operator="equal">
      <formula>"sold out"</formula>
    </cfRule>
  </conditionalFormatting>
  <conditionalFormatting sqref="BC71:BJ71 AH71:AO71 AR71:AT71 BN71:BP71">
    <cfRule type="cellIs" dxfId="442" priority="486" stopIfTrue="1" operator="equal">
      <formula>"~"</formula>
    </cfRule>
    <cfRule type="cellIs" dxfId="441" priority="487" stopIfTrue="1" operator="equal">
      <formula>"sold out"</formula>
    </cfRule>
  </conditionalFormatting>
  <conditionalFormatting sqref="BD71:BJ71 AL71 AN71 AJ71 AS71:AT71 BO71:BP71">
    <cfRule type="cellIs" dxfId="440" priority="485" operator="greaterThan">
      <formula>0</formula>
    </cfRule>
  </conditionalFormatting>
  <conditionalFormatting sqref="AU71:AY71">
    <cfRule type="cellIs" dxfId="439" priority="483" stopIfTrue="1" operator="equal">
      <formula>"~"</formula>
    </cfRule>
    <cfRule type="cellIs" dxfId="438" priority="484" stopIfTrue="1" operator="equal">
      <formula>"sold out"</formula>
    </cfRule>
  </conditionalFormatting>
  <conditionalFormatting sqref="AU71:AY71">
    <cfRule type="cellIs" dxfId="437" priority="482" operator="greaterThan">
      <formula>0</formula>
    </cfRule>
  </conditionalFormatting>
  <conditionalFormatting sqref="BQ71:BU71">
    <cfRule type="cellIs" dxfId="436" priority="480" stopIfTrue="1" operator="equal">
      <formula>"~"</formula>
    </cfRule>
    <cfRule type="cellIs" dxfId="435" priority="481" stopIfTrue="1" operator="equal">
      <formula>"sold out"</formula>
    </cfRule>
  </conditionalFormatting>
  <conditionalFormatting sqref="BQ71:BU71">
    <cfRule type="cellIs" dxfId="434" priority="479" operator="greaterThan">
      <formula>0</formula>
    </cfRule>
  </conditionalFormatting>
  <conditionalFormatting sqref="BS84">
    <cfRule type="cellIs" dxfId="433" priority="478" operator="greaterThan">
      <formula>0</formula>
    </cfRule>
  </conditionalFormatting>
  <conditionalFormatting sqref="BU84">
    <cfRule type="cellIs" dxfId="432" priority="477" operator="greaterThan">
      <formula>0</formula>
    </cfRule>
  </conditionalFormatting>
  <conditionalFormatting sqref="O84">
    <cfRule type="cellIs" dxfId="431" priority="476" operator="greaterThan">
      <formula>0</formula>
    </cfRule>
  </conditionalFormatting>
  <conditionalFormatting sqref="Q84">
    <cfRule type="cellIs" dxfId="430" priority="475" operator="greaterThan">
      <formula>0</formula>
    </cfRule>
  </conditionalFormatting>
  <conditionalFormatting sqref="AM84">
    <cfRule type="cellIs" dxfId="429" priority="474" operator="greaterThan">
      <formula>0</formula>
    </cfRule>
  </conditionalFormatting>
  <conditionalFormatting sqref="AM84">
    <cfRule type="cellIs" dxfId="428" priority="472" stopIfTrue="1" operator="equal">
      <formula>"~"</formula>
    </cfRule>
    <cfRule type="cellIs" dxfId="427" priority="473" stopIfTrue="1" operator="equal">
      <formula>"sold out"</formula>
    </cfRule>
  </conditionalFormatting>
  <conditionalFormatting sqref="AO84">
    <cfRule type="cellIs" dxfId="426" priority="471" operator="greaterThan">
      <formula>0</formula>
    </cfRule>
  </conditionalFormatting>
  <conditionalFormatting sqref="AO84">
    <cfRule type="cellIs" dxfId="425" priority="469" stopIfTrue="1" operator="equal">
      <formula>"~"</formula>
    </cfRule>
    <cfRule type="cellIs" dxfId="424" priority="470" stopIfTrue="1" operator="equal">
      <formula>"sold out"</formula>
    </cfRule>
  </conditionalFormatting>
  <conditionalFormatting sqref="BP86:BS87">
    <cfRule type="cellIs" dxfId="423" priority="467" stopIfTrue="1" operator="equal">
      <formula>"~"</formula>
    </cfRule>
    <cfRule type="cellIs" dxfId="422" priority="468" stopIfTrue="1" operator="equal">
      <formula>"sold out"</formula>
    </cfRule>
  </conditionalFormatting>
  <conditionalFormatting sqref="BP86:BS87">
    <cfRule type="cellIs" dxfId="421" priority="466" operator="greaterThan">
      <formula>0</formula>
    </cfRule>
  </conditionalFormatting>
  <conditionalFormatting sqref="BE86:BG87">
    <cfRule type="cellIs" dxfId="420" priority="464" stopIfTrue="1" operator="equal">
      <formula>"~"</formula>
    </cfRule>
    <cfRule type="cellIs" dxfId="419" priority="465" stopIfTrue="1" operator="equal">
      <formula>"sold out"</formula>
    </cfRule>
  </conditionalFormatting>
  <conditionalFormatting sqref="BE86:BG87">
    <cfRule type="cellIs" dxfId="418" priority="463" operator="greaterThan">
      <formula>0</formula>
    </cfRule>
  </conditionalFormatting>
  <conditionalFormatting sqref="K86:O87">
    <cfRule type="cellIs" dxfId="417" priority="461" stopIfTrue="1" operator="equal">
      <formula>"~"</formula>
    </cfRule>
    <cfRule type="cellIs" dxfId="416" priority="462" stopIfTrue="1" operator="equal">
      <formula>"sold out"</formula>
    </cfRule>
  </conditionalFormatting>
  <conditionalFormatting sqref="K86:O87">
    <cfRule type="cellIs" dxfId="415" priority="460" operator="greaterThan">
      <formula>0</formula>
    </cfRule>
  </conditionalFormatting>
  <conditionalFormatting sqref="S92">
    <cfRule type="cellIs" dxfId="414" priority="458" stopIfTrue="1" operator="equal">
      <formula>"~"</formula>
    </cfRule>
    <cfRule type="cellIs" dxfId="413" priority="459" stopIfTrue="1" operator="equal">
      <formula>"sold out"</formula>
    </cfRule>
  </conditionalFormatting>
  <conditionalFormatting sqref="M92:Q92 BN92:BU92 BC92:BJ92 AR92:AY92 AH92:AO92">
    <cfRule type="cellIs" dxfId="412" priority="456" stopIfTrue="1" operator="equal">
      <formula>"~"</formula>
    </cfRule>
    <cfRule type="cellIs" dxfId="411" priority="457" stopIfTrue="1" operator="equal">
      <formula>"sold out"</formula>
    </cfRule>
  </conditionalFormatting>
  <conditionalFormatting sqref="M92 R92 BF92 BQ92 O92 BS92 BH92 AU92 AW92 AK92 AM92">
    <cfRule type="cellIs" dxfId="410" priority="455" operator="greaterThan">
      <formula>0</formula>
    </cfRule>
  </conditionalFormatting>
  <conditionalFormatting sqref="AW84">
    <cfRule type="cellIs" dxfId="409" priority="454" operator="greaterThan">
      <formula>0</formula>
    </cfRule>
  </conditionalFormatting>
  <conditionalFormatting sqref="AY84">
    <cfRule type="cellIs" dxfId="408" priority="453" operator="greaterThan">
      <formula>0</formula>
    </cfRule>
  </conditionalFormatting>
  <conditionalFormatting sqref="BH84">
    <cfRule type="cellIs" dxfId="407" priority="452" operator="greaterThan">
      <formula>0</formula>
    </cfRule>
  </conditionalFormatting>
  <conditionalFormatting sqref="BJ84">
    <cfRule type="cellIs" dxfId="406" priority="451" operator="greaterThan">
      <formula>0</formula>
    </cfRule>
  </conditionalFormatting>
  <conditionalFormatting sqref="AL106 AN106">
    <cfRule type="cellIs" dxfId="405" priority="416" stopIfTrue="1" operator="equal">
      <formula>"~"</formula>
    </cfRule>
    <cfRule type="cellIs" dxfId="404" priority="417" stopIfTrue="1" operator="equal">
      <formula>"sold out"</formula>
    </cfRule>
  </conditionalFormatting>
  <conditionalFormatting sqref="K106 M106">
    <cfRule type="cellIs" dxfId="403" priority="437" operator="greaterThan">
      <formula>0</formula>
    </cfRule>
  </conditionalFormatting>
  <conditionalFormatting sqref="K106:Q106">
    <cfRule type="cellIs" dxfId="402" priority="438" stopIfTrue="1" operator="equal">
      <formula>"~"</formula>
    </cfRule>
    <cfRule type="cellIs" dxfId="401" priority="439" stopIfTrue="1" operator="equal">
      <formula>"sold out"</formula>
    </cfRule>
  </conditionalFormatting>
  <conditionalFormatting sqref="BC106">
    <cfRule type="cellIs" dxfId="400" priority="435" stopIfTrue="1" operator="equal">
      <formula>"~"</formula>
    </cfRule>
    <cfRule type="cellIs" dxfId="399" priority="436" stopIfTrue="1" operator="equal">
      <formula>"sold out"</formula>
    </cfRule>
  </conditionalFormatting>
  <conditionalFormatting sqref="AS106:AY106">
    <cfRule type="cellIs" dxfId="398" priority="428" stopIfTrue="1" operator="equal">
      <formula>"~"</formula>
    </cfRule>
    <cfRule type="cellIs" dxfId="397" priority="429" stopIfTrue="1" operator="equal">
      <formula>"sold out"</formula>
    </cfRule>
  </conditionalFormatting>
  <conditionalFormatting sqref="AS106 AU106">
    <cfRule type="cellIs" dxfId="396" priority="427" operator="greaterThan">
      <formula>0</formula>
    </cfRule>
  </conditionalFormatting>
  <conditionalFormatting sqref="BO106:BU106">
    <cfRule type="cellIs" dxfId="395" priority="423" stopIfTrue="1" operator="equal">
      <formula>"~"</formula>
    </cfRule>
    <cfRule type="cellIs" dxfId="394" priority="424" stopIfTrue="1" operator="equal">
      <formula>"sold out"</formula>
    </cfRule>
  </conditionalFormatting>
  <conditionalFormatting sqref="AH106">
    <cfRule type="cellIs" dxfId="393" priority="418" stopIfTrue="1" operator="equal">
      <formula>"~"</formula>
    </cfRule>
    <cfRule type="cellIs" dxfId="392" priority="419" stopIfTrue="1" operator="equal">
      <formula>"sold out"</formula>
    </cfRule>
  </conditionalFormatting>
  <conditionalFormatting sqref="BD106:BJ106">
    <cfRule type="cellIs" dxfId="391" priority="433" stopIfTrue="1" operator="equal">
      <formula>"~"</formula>
    </cfRule>
    <cfRule type="cellIs" dxfId="390" priority="434" stopIfTrue="1" operator="equal">
      <formula>"sold out"</formula>
    </cfRule>
  </conditionalFormatting>
  <conditionalFormatting sqref="BD106 BF106">
    <cfRule type="cellIs" dxfId="389" priority="432" operator="greaterThan">
      <formula>0</formula>
    </cfRule>
  </conditionalFormatting>
  <conditionalFormatting sqref="AR106">
    <cfRule type="cellIs" dxfId="388" priority="430" stopIfTrue="1" operator="equal">
      <formula>"~"</formula>
    </cfRule>
    <cfRule type="cellIs" dxfId="387" priority="431" stopIfTrue="1" operator="equal">
      <formula>"sold out"</formula>
    </cfRule>
  </conditionalFormatting>
  <conditionalFormatting sqref="AK106 AI106">
    <cfRule type="cellIs" dxfId="386" priority="450" operator="greaterThan">
      <formula>0</formula>
    </cfRule>
  </conditionalFormatting>
  <conditionalFormatting sqref="R106">
    <cfRule type="cellIs" dxfId="385" priority="440" operator="greaterThan">
      <formula>0</formula>
    </cfRule>
  </conditionalFormatting>
  <conditionalFormatting sqref="S106">
    <cfRule type="cellIs" dxfId="384" priority="443" stopIfTrue="1" operator="equal">
      <formula>"~"</formula>
    </cfRule>
    <cfRule type="cellIs" dxfId="383" priority="444" stopIfTrue="1" operator="equal">
      <formula>"sold out"</formula>
    </cfRule>
  </conditionalFormatting>
  <conditionalFormatting sqref="S106">
    <cfRule type="cellIs" dxfId="382" priority="441" stopIfTrue="1" operator="equal">
      <formula>"~"</formula>
    </cfRule>
    <cfRule type="cellIs" dxfId="381" priority="442" stopIfTrue="1" operator="equal">
      <formula>"sold out"</formula>
    </cfRule>
  </conditionalFormatting>
  <conditionalFormatting sqref="J106">
    <cfRule type="cellIs" dxfId="380" priority="448" stopIfTrue="1" operator="equal">
      <formula>"~"</formula>
    </cfRule>
    <cfRule type="cellIs" dxfId="379" priority="449" stopIfTrue="1" operator="equal">
      <formula>"sold out"</formula>
    </cfRule>
  </conditionalFormatting>
  <conditionalFormatting sqref="R106">
    <cfRule type="cellIs" dxfId="378" priority="447" operator="greaterThan">
      <formula>0</formula>
    </cfRule>
  </conditionalFormatting>
  <conditionalFormatting sqref="S106">
    <cfRule type="cellIs" dxfId="377" priority="445" stopIfTrue="1" operator="equal">
      <formula>"~"</formula>
    </cfRule>
    <cfRule type="cellIs" dxfId="376" priority="446" stopIfTrue="1" operator="equal">
      <formula>"sold out"</formula>
    </cfRule>
  </conditionalFormatting>
  <conditionalFormatting sqref="BN106">
    <cfRule type="cellIs" dxfId="375" priority="425" stopIfTrue="1" operator="equal">
      <formula>"~"</formula>
    </cfRule>
    <cfRule type="cellIs" dxfId="374" priority="426" stopIfTrue="1" operator="equal">
      <formula>"sold out"</formula>
    </cfRule>
  </conditionalFormatting>
  <conditionalFormatting sqref="BO106 BQ106">
    <cfRule type="cellIs" dxfId="373" priority="422" operator="greaterThan">
      <formula>0</formula>
    </cfRule>
  </conditionalFormatting>
  <conditionalFormatting sqref="AI106:AK106">
    <cfRule type="cellIs" dxfId="372" priority="420" stopIfTrue="1" operator="equal">
      <formula>"~"</formula>
    </cfRule>
    <cfRule type="cellIs" dxfId="371" priority="421" stopIfTrue="1" operator="equal">
      <formula>"sold out"</formula>
    </cfRule>
  </conditionalFormatting>
  <conditionalFormatting sqref="BS106">
    <cfRule type="cellIs" dxfId="370" priority="415" operator="greaterThan">
      <formula>0</formula>
    </cfRule>
  </conditionalFormatting>
  <conditionalFormatting sqref="BU106">
    <cfRule type="cellIs" dxfId="369" priority="414" operator="greaterThan">
      <formula>0</formula>
    </cfRule>
  </conditionalFormatting>
  <conditionalFormatting sqref="O106">
    <cfRule type="cellIs" dxfId="368" priority="413" operator="greaterThan">
      <formula>0</formula>
    </cfRule>
  </conditionalFormatting>
  <conditionalFormatting sqref="Q106">
    <cfRule type="cellIs" dxfId="367" priority="412" operator="greaterThan">
      <formula>0</formula>
    </cfRule>
  </conditionalFormatting>
  <conditionalFormatting sqref="AM106">
    <cfRule type="cellIs" dxfId="366" priority="411" operator="greaterThan">
      <formula>0</formula>
    </cfRule>
  </conditionalFormatting>
  <conditionalFormatting sqref="AM106">
    <cfRule type="cellIs" dxfId="365" priority="409" stopIfTrue="1" operator="equal">
      <formula>"~"</formula>
    </cfRule>
    <cfRule type="cellIs" dxfId="364" priority="410" stopIfTrue="1" operator="equal">
      <formula>"sold out"</formula>
    </cfRule>
  </conditionalFormatting>
  <conditionalFormatting sqref="AO106">
    <cfRule type="cellIs" dxfId="363" priority="408" operator="greaterThan">
      <formula>0</formula>
    </cfRule>
  </conditionalFormatting>
  <conditionalFormatting sqref="AO106">
    <cfRule type="cellIs" dxfId="362" priority="406" stopIfTrue="1" operator="equal">
      <formula>"~"</formula>
    </cfRule>
    <cfRule type="cellIs" dxfId="361" priority="407" stopIfTrue="1" operator="equal">
      <formula>"sold out"</formula>
    </cfRule>
  </conditionalFormatting>
  <conditionalFormatting sqref="AW106">
    <cfRule type="cellIs" dxfId="360" priority="405" operator="greaterThan">
      <formula>0</formula>
    </cfRule>
  </conditionalFormatting>
  <conditionalFormatting sqref="AY106">
    <cfRule type="cellIs" dxfId="359" priority="404" operator="greaterThan">
      <formula>0</formula>
    </cfRule>
  </conditionalFormatting>
  <conditionalFormatting sqref="BH106">
    <cfRule type="cellIs" dxfId="358" priority="403" operator="greaterThan">
      <formula>0</formula>
    </cfRule>
  </conditionalFormatting>
  <conditionalFormatting sqref="BJ106">
    <cfRule type="cellIs" dxfId="357" priority="402" operator="greaterThan">
      <formula>0</formula>
    </cfRule>
  </conditionalFormatting>
  <conditionalFormatting sqref="K107:K109 M107:M109">
    <cfRule type="cellIs" dxfId="356" priority="399" operator="greaterThan">
      <formula>0</formula>
    </cfRule>
  </conditionalFormatting>
  <conditionalFormatting sqref="K107:Q109">
    <cfRule type="cellIs" dxfId="355" priority="400" stopIfTrue="1" operator="equal">
      <formula>"~"</formula>
    </cfRule>
    <cfRule type="cellIs" dxfId="354" priority="401" stopIfTrue="1" operator="equal">
      <formula>"sold out"</formula>
    </cfRule>
  </conditionalFormatting>
  <conditionalFormatting sqref="O107:O109">
    <cfRule type="cellIs" dxfId="353" priority="398" operator="greaterThan">
      <formula>0</formula>
    </cfRule>
  </conditionalFormatting>
  <conditionalFormatting sqref="Q107:Q109">
    <cfRule type="cellIs" dxfId="352" priority="397" operator="greaterThan">
      <formula>0</formula>
    </cfRule>
  </conditionalFormatting>
  <conditionalFormatting sqref="AL107:AL109 AN107:AN109">
    <cfRule type="cellIs" dxfId="351" priority="375" stopIfTrue="1" operator="equal">
      <formula>"~"</formula>
    </cfRule>
    <cfRule type="cellIs" dxfId="350" priority="376" stopIfTrue="1" operator="equal">
      <formula>"sold out"</formula>
    </cfRule>
  </conditionalFormatting>
  <conditionalFormatting sqref="BC107:BC109">
    <cfRule type="cellIs" dxfId="349" priority="394" stopIfTrue="1" operator="equal">
      <formula>"~"</formula>
    </cfRule>
    <cfRule type="cellIs" dxfId="348" priority="395" stopIfTrue="1" operator="equal">
      <formula>"sold out"</formula>
    </cfRule>
  </conditionalFormatting>
  <conditionalFormatting sqref="AS107:AY109">
    <cfRule type="cellIs" dxfId="347" priority="387" stopIfTrue="1" operator="equal">
      <formula>"~"</formula>
    </cfRule>
    <cfRule type="cellIs" dxfId="346" priority="388" stopIfTrue="1" operator="equal">
      <formula>"sold out"</formula>
    </cfRule>
  </conditionalFormatting>
  <conditionalFormatting sqref="AS107:AS109 AU107:AU109">
    <cfRule type="cellIs" dxfId="345" priority="386" operator="greaterThan">
      <formula>0</formula>
    </cfRule>
  </conditionalFormatting>
  <conditionalFormatting sqref="BO107:BU109">
    <cfRule type="cellIs" dxfId="344" priority="382" stopIfTrue="1" operator="equal">
      <formula>"~"</formula>
    </cfRule>
    <cfRule type="cellIs" dxfId="343" priority="383" stopIfTrue="1" operator="equal">
      <formula>"sold out"</formula>
    </cfRule>
  </conditionalFormatting>
  <conditionalFormatting sqref="AH107:AH109">
    <cfRule type="cellIs" dxfId="342" priority="377" stopIfTrue="1" operator="equal">
      <formula>"~"</formula>
    </cfRule>
    <cfRule type="cellIs" dxfId="341" priority="378" stopIfTrue="1" operator="equal">
      <formula>"sold out"</formula>
    </cfRule>
  </conditionalFormatting>
  <conditionalFormatting sqref="BD107:BJ109">
    <cfRule type="cellIs" dxfId="340" priority="392" stopIfTrue="1" operator="equal">
      <formula>"~"</formula>
    </cfRule>
    <cfRule type="cellIs" dxfId="339" priority="393" stopIfTrue="1" operator="equal">
      <formula>"sold out"</formula>
    </cfRule>
  </conditionalFormatting>
  <conditionalFormatting sqref="BD107:BD109 BF107:BF109">
    <cfRule type="cellIs" dxfId="338" priority="391" operator="greaterThan">
      <formula>0</formula>
    </cfRule>
  </conditionalFormatting>
  <conditionalFormatting sqref="AR107:AR109">
    <cfRule type="cellIs" dxfId="337" priority="389" stopIfTrue="1" operator="equal">
      <formula>"~"</formula>
    </cfRule>
    <cfRule type="cellIs" dxfId="336" priority="390" stopIfTrue="1" operator="equal">
      <formula>"sold out"</formula>
    </cfRule>
  </conditionalFormatting>
  <conditionalFormatting sqref="AK107:AK109 AI107:AI109">
    <cfRule type="cellIs" dxfId="335" priority="396" operator="greaterThan">
      <formula>0</formula>
    </cfRule>
  </conditionalFormatting>
  <conditionalFormatting sqref="BN107:BN109">
    <cfRule type="cellIs" dxfId="334" priority="384" stopIfTrue="1" operator="equal">
      <formula>"~"</formula>
    </cfRule>
    <cfRule type="cellIs" dxfId="333" priority="385" stopIfTrue="1" operator="equal">
      <formula>"sold out"</formula>
    </cfRule>
  </conditionalFormatting>
  <conditionalFormatting sqref="BO107:BO109 BQ107:BQ109">
    <cfRule type="cellIs" dxfId="332" priority="381" operator="greaterThan">
      <formula>0</formula>
    </cfRule>
  </conditionalFormatting>
  <conditionalFormatting sqref="AI107:AK109">
    <cfRule type="cellIs" dxfId="331" priority="379" stopIfTrue="1" operator="equal">
      <formula>"~"</formula>
    </cfRule>
    <cfRule type="cellIs" dxfId="330" priority="380" stopIfTrue="1" operator="equal">
      <formula>"sold out"</formula>
    </cfRule>
  </conditionalFormatting>
  <conditionalFormatting sqref="BS107:BS109">
    <cfRule type="cellIs" dxfId="329" priority="374" operator="greaterThan">
      <formula>0</formula>
    </cfRule>
  </conditionalFormatting>
  <conditionalFormatting sqref="BU107:BU109">
    <cfRule type="cellIs" dxfId="328" priority="373" operator="greaterThan">
      <formula>0</formula>
    </cfRule>
  </conditionalFormatting>
  <conditionalFormatting sqref="AM107:AM109">
    <cfRule type="cellIs" dxfId="327" priority="372" operator="greaterThan">
      <formula>0</formula>
    </cfRule>
  </conditionalFormatting>
  <conditionalFormatting sqref="AM107:AM109">
    <cfRule type="cellIs" dxfId="326" priority="370" stopIfTrue="1" operator="equal">
      <formula>"~"</formula>
    </cfRule>
    <cfRule type="cellIs" dxfId="325" priority="371" stopIfTrue="1" operator="equal">
      <formula>"sold out"</formula>
    </cfRule>
  </conditionalFormatting>
  <conditionalFormatting sqref="AO107:AO109">
    <cfRule type="cellIs" dxfId="324" priority="369" operator="greaterThan">
      <formula>0</formula>
    </cfRule>
  </conditionalFormatting>
  <conditionalFormatting sqref="AO107:AO109">
    <cfRule type="cellIs" dxfId="323" priority="367" stopIfTrue="1" operator="equal">
      <formula>"~"</formula>
    </cfRule>
    <cfRule type="cellIs" dxfId="322" priority="368" stopIfTrue="1" operator="equal">
      <formula>"sold out"</formula>
    </cfRule>
  </conditionalFormatting>
  <conditionalFormatting sqref="AW107:AW109">
    <cfRule type="cellIs" dxfId="321" priority="366" operator="greaterThan">
      <formula>0</formula>
    </cfRule>
  </conditionalFormatting>
  <conditionalFormatting sqref="AY107:AY109">
    <cfRule type="cellIs" dxfId="320" priority="365" operator="greaterThan">
      <formula>0</formula>
    </cfRule>
  </conditionalFormatting>
  <conditionalFormatting sqref="BH107:BH109">
    <cfRule type="cellIs" dxfId="319" priority="364" operator="greaterThan">
      <formula>0</formula>
    </cfRule>
  </conditionalFormatting>
  <conditionalFormatting sqref="BJ107:BJ109">
    <cfRule type="cellIs" dxfId="318" priority="363" operator="greaterThan">
      <formula>0</formula>
    </cfRule>
  </conditionalFormatting>
  <conditionalFormatting sqref="AL113:AL170 AN113:AN170">
    <cfRule type="cellIs" dxfId="317" priority="323" stopIfTrue="1" operator="equal">
      <formula>"~"</formula>
    </cfRule>
    <cfRule type="cellIs" dxfId="316" priority="324" stopIfTrue="1" operator="equal">
      <formula>"sold out"</formula>
    </cfRule>
  </conditionalFormatting>
  <conditionalFormatting sqref="BC113:BC170">
    <cfRule type="cellIs" dxfId="315" priority="342" stopIfTrue="1" operator="equal">
      <formula>"~"</formula>
    </cfRule>
    <cfRule type="cellIs" dxfId="314" priority="343" stopIfTrue="1" operator="equal">
      <formula>"sold out"</formula>
    </cfRule>
  </conditionalFormatting>
  <conditionalFormatting sqref="AS113:AY170">
    <cfRule type="cellIs" dxfId="313" priority="335" stopIfTrue="1" operator="equal">
      <formula>"~"</formula>
    </cfRule>
    <cfRule type="cellIs" dxfId="312" priority="336" stopIfTrue="1" operator="equal">
      <formula>"sold out"</formula>
    </cfRule>
  </conditionalFormatting>
  <conditionalFormatting sqref="AS113:AS170 AU113:AU170">
    <cfRule type="cellIs" dxfId="311" priority="334" operator="greaterThan">
      <formula>0</formula>
    </cfRule>
  </conditionalFormatting>
  <conditionalFormatting sqref="BO113:BU170">
    <cfRule type="cellIs" dxfId="310" priority="330" stopIfTrue="1" operator="equal">
      <formula>"~"</formula>
    </cfRule>
    <cfRule type="cellIs" dxfId="309" priority="331" stopIfTrue="1" operator="equal">
      <formula>"sold out"</formula>
    </cfRule>
  </conditionalFormatting>
  <conditionalFormatting sqref="AH113:AH170">
    <cfRule type="cellIs" dxfId="308" priority="325" stopIfTrue="1" operator="equal">
      <formula>"~"</formula>
    </cfRule>
    <cfRule type="cellIs" dxfId="307" priority="326" stopIfTrue="1" operator="equal">
      <formula>"sold out"</formula>
    </cfRule>
  </conditionalFormatting>
  <conditionalFormatting sqref="BD113:BJ170">
    <cfRule type="cellIs" dxfId="306" priority="340" stopIfTrue="1" operator="equal">
      <formula>"~"</formula>
    </cfRule>
    <cfRule type="cellIs" dxfId="305" priority="341" stopIfTrue="1" operator="equal">
      <formula>"sold out"</formula>
    </cfRule>
  </conditionalFormatting>
  <conditionalFormatting sqref="BD113:BD170 BF113:BF170">
    <cfRule type="cellIs" dxfId="304" priority="339" operator="greaterThan">
      <formula>0</formula>
    </cfRule>
  </conditionalFormatting>
  <conditionalFormatting sqref="AR113:AR170">
    <cfRule type="cellIs" dxfId="303" priority="337" stopIfTrue="1" operator="equal">
      <formula>"~"</formula>
    </cfRule>
    <cfRule type="cellIs" dxfId="302" priority="338" stopIfTrue="1" operator="equal">
      <formula>"sold out"</formula>
    </cfRule>
  </conditionalFormatting>
  <conditionalFormatting sqref="AK113:AK170 AI113:AI170">
    <cfRule type="cellIs" dxfId="301" priority="344" operator="greaterThan">
      <formula>0</formula>
    </cfRule>
  </conditionalFormatting>
  <conditionalFormatting sqref="BN113:BN170">
    <cfRule type="cellIs" dxfId="300" priority="332" stopIfTrue="1" operator="equal">
      <formula>"~"</formula>
    </cfRule>
    <cfRule type="cellIs" dxfId="299" priority="333" stopIfTrue="1" operator="equal">
      <formula>"sold out"</formula>
    </cfRule>
  </conditionalFormatting>
  <conditionalFormatting sqref="BO113:BO170 BQ113:BQ170">
    <cfRule type="cellIs" dxfId="298" priority="329" operator="greaterThan">
      <formula>0</formula>
    </cfRule>
  </conditionalFormatting>
  <conditionalFormatting sqref="AI113:AK170">
    <cfRule type="cellIs" dxfId="297" priority="327" stopIfTrue="1" operator="equal">
      <formula>"~"</formula>
    </cfRule>
    <cfRule type="cellIs" dxfId="296" priority="328" stopIfTrue="1" operator="equal">
      <formula>"sold out"</formula>
    </cfRule>
  </conditionalFormatting>
  <conditionalFormatting sqref="BS113:BS170">
    <cfRule type="cellIs" dxfId="295" priority="322" operator="greaterThan">
      <formula>0</formula>
    </cfRule>
  </conditionalFormatting>
  <conditionalFormatting sqref="BU113:BU170">
    <cfRule type="cellIs" dxfId="294" priority="321" operator="greaterThan">
      <formula>0</formula>
    </cfRule>
  </conditionalFormatting>
  <conditionalFormatting sqref="AM113:AM170">
    <cfRule type="cellIs" dxfId="293" priority="320" operator="greaterThan">
      <formula>0</formula>
    </cfRule>
  </conditionalFormatting>
  <conditionalFormatting sqref="AM113:AM170">
    <cfRule type="cellIs" dxfId="292" priority="318" stopIfTrue="1" operator="equal">
      <formula>"~"</formula>
    </cfRule>
    <cfRule type="cellIs" dxfId="291" priority="319" stopIfTrue="1" operator="equal">
      <formula>"sold out"</formula>
    </cfRule>
  </conditionalFormatting>
  <conditionalFormatting sqref="AO113:AO161 AO163:AO170">
    <cfRule type="cellIs" dxfId="290" priority="317" operator="greaterThan">
      <formula>0</formula>
    </cfRule>
  </conditionalFormatting>
  <conditionalFormatting sqref="AO113:AO161 AO163:AO170">
    <cfRule type="cellIs" dxfId="289" priority="315" stopIfTrue="1" operator="equal">
      <formula>"~"</formula>
    </cfRule>
    <cfRule type="cellIs" dxfId="288" priority="316" stopIfTrue="1" operator="equal">
      <formula>"sold out"</formula>
    </cfRule>
  </conditionalFormatting>
  <conditionalFormatting sqref="AW113:AW170">
    <cfRule type="cellIs" dxfId="287" priority="314" operator="greaterThan">
      <formula>0</formula>
    </cfRule>
  </conditionalFormatting>
  <conditionalFormatting sqref="AY113:AY170">
    <cfRule type="cellIs" dxfId="286" priority="313" operator="greaterThan">
      <formula>0</formula>
    </cfRule>
  </conditionalFormatting>
  <conditionalFormatting sqref="BH113:BH170">
    <cfRule type="cellIs" dxfId="285" priority="312" operator="greaterThan">
      <formula>0</formula>
    </cfRule>
  </conditionalFormatting>
  <conditionalFormatting sqref="BJ113:BJ170">
    <cfRule type="cellIs" dxfId="284" priority="311" operator="greaterThan">
      <formula>0</formula>
    </cfRule>
  </conditionalFormatting>
  <conditionalFormatting sqref="J113:J157">
    <cfRule type="cellIs" dxfId="283" priority="302" stopIfTrue="1" operator="equal">
      <formula>"~"</formula>
    </cfRule>
    <cfRule type="cellIs" dxfId="282" priority="303" stopIfTrue="1" operator="equal">
      <formula>"sold out"</formula>
    </cfRule>
  </conditionalFormatting>
  <conditionalFormatting sqref="K113:K157 M113:M157">
    <cfRule type="cellIs" dxfId="281" priority="299" operator="greaterThan">
      <formula>0</formula>
    </cfRule>
  </conditionalFormatting>
  <conditionalFormatting sqref="K113:Q157">
    <cfRule type="cellIs" dxfId="280" priority="300" stopIfTrue="1" operator="equal">
      <formula>"~"</formula>
    </cfRule>
    <cfRule type="cellIs" dxfId="279" priority="301" stopIfTrue="1" operator="equal">
      <formula>"sold out"</formula>
    </cfRule>
  </conditionalFormatting>
  <conditionalFormatting sqref="O113:O157">
    <cfRule type="cellIs" dxfId="278" priority="298" operator="greaterThan">
      <formula>0</formula>
    </cfRule>
  </conditionalFormatting>
  <conditionalFormatting sqref="Q113:Q157">
    <cfRule type="cellIs" dxfId="277" priority="297" operator="greaterThan">
      <formula>0</formula>
    </cfRule>
  </conditionalFormatting>
  <conditionalFormatting sqref="J158:J170">
    <cfRule type="cellIs" dxfId="276" priority="295" stopIfTrue="1" operator="equal">
      <formula>"~"</formula>
    </cfRule>
    <cfRule type="cellIs" dxfId="275" priority="296" stopIfTrue="1" operator="equal">
      <formula>"sold out"</formula>
    </cfRule>
  </conditionalFormatting>
  <conditionalFormatting sqref="K158:K170 M158:M170">
    <cfRule type="cellIs" dxfId="274" priority="292" operator="greaterThan">
      <formula>0</formula>
    </cfRule>
  </conditionalFormatting>
  <conditionalFormatting sqref="K158:Q170">
    <cfRule type="cellIs" dxfId="273" priority="293" stopIfTrue="1" operator="equal">
      <formula>"~"</formula>
    </cfRule>
    <cfRule type="cellIs" dxfId="272" priority="294" stopIfTrue="1" operator="equal">
      <formula>"sold out"</formula>
    </cfRule>
  </conditionalFormatting>
  <conditionalFormatting sqref="O158:O170">
    <cfRule type="cellIs" dxfId="271" priority="291" operator="greaterThan">
      <formula>0</formula>
    </cfRule>
  </conditionalFormatting>
  <conditionalFormatting sqref="Q158:Q170">
    <cfRule type="cellIs" dxfId="270" priority="290" operator="greaterThan">
      <formula>0</formula>
    </cfRule>
  </conditionalFormatting>
  <conditionalFormatting sqref="J171:J175">
    <cfRule type="cellIs" dxfId="269" priority="281" stopIfTrue="1" operator="equal">
      <formula>"~"</formula>
    </cfRule>
    <cfRule type="cellIs" dxfId="268" priority="282" stopIfTrue="1" operator="equal">
      <formula>"sold out"</formula>
    </cfRule>
  </conditionalFormatting>
  <conditionalFormatting sqref="K171:K175 M171:M175">
    <cfRule type="cellIs" dxfId="267" priority="278" operator="greaterThan">
      <formula>0</formula>
    </cfRule>
  </conditionalFormatting>
  <conditionalFormatting sqref="K171:P175">
    <cfRule type="cellIs" dxfId="266" priority="279" stopIfTrue="1" operator="equal">
      <formula>"~"</formula>
    </cfRule>
    <cfRule type="cellIs" dxfId="265" priority="280" stopIfTrue="1" operator="equal">
      <formula>"sold out"</formula>
    </cfRule>
  </conditionalFormatting>
  <conditionalFormatting sqref="O171:O175">
    <cfRule type="cellIs" dxfId="264" priority="277" operator="greaterThan">
      <formula>0</formula>
    </cfRule>
  </conditionalFormatting>
  <conditionalFormatting sqref="AO162">
    <cfRule type="cellIs" dxfId="263" priority="276" operator="greaterThan">
      <formula>0</formula>
    </cfRule>
  </conditionalFormatting>
  <conditionalFormatting sqref="AO162">
    <cfRule type="cellIs" dxfId="262" priority="274" stopIfTrue="1" operator="equal">
      <formula>"~"</formula>
    </cfRule>
    <cfRule type="cellIs" dxfId="261" priority="275" stopIfTrue="1" operator="equal">
      <formula>"sold out"</formula>
    </cfRule>
  </conditionalFormatting>
  <conditionalFormatting sqref="AL176:AL177 AN176:AN177">
    <cfRule type="cellIs" dxfId="260" priority="252" stopIfTrue="1" operator="equal">
      <formula>"~"</formula>
    </cfRule>
    <cfRule type="cellIs" dxfId="259" priority="253" stopIfTrue="1" operator="equal">
      <formula>"sold out"</formula>
    </cfRule>
  </conditionalFormatting>
  <conditionalFormatting sqref="BC176:BC177">
    <cfRule type="cellIs" dxfId="258" priority="271" stopIfTrue="1" operator="equal">
      <formula>"~"</formula>
    </cfRule>
    <cfRule type="cellIs" dxfId="257" priority="272" stopIfTrue="1" operator="equal">
      <formula>"sold out"</formula>
    </cfRule>
  </conditionalFormatting>
  <conditionalFormatting sqref="AS176:AY177">
    <cfRule type="cellIs" dxfId="256" priority="264" stopIfTrue="1" operator="equal">
      <formula>"~"</formula>
    </cfRule>
    <cfRule type="cellIs" dxfId="255" priority="265" stopIfTrue="1" operator="equal">
      <formula>"sold out"</formula>
    </cfRule>
  </conditionalFormatting>
  <conditionalFormatting sqref="AS176:AS177 AU176:AU177">
    <cfRule type="cellIs" dxfId="254" priority="263" operator="greaterThan">
      <formula>0</formula>
    </cfRule>
  </conditionalFormatting>
  <conditionalFormatting sqref="BO176:BU177">
    <cfRule type="cellIs" dxfId="253" priority="259" stopIfTrue="1" operator="equal">
      <formula>"~"</formula>
    </cfRule>
    <cfRule type="cellIs" dxfId="252" priority="260" stopIfTrue="1" operator="equal">
      <formula>"sold out"</formula>
    </cfRule>
  </conditionalFormatting>
  <conditionalFormatting sqref="AH176:AH177">
    <cfRule type="cellIs" dxfId="251" priority="254" stopIfTrue="1" operator="equal">
      <formula>"~"</formula>
    </cfRule>
    <cfRule type="cellIs" dxfId="250" priority="255" stopIfTrue="1" operator="equal">
      <formula>"sold out"</formula>
    </cfRule>
  </conditionalFormatting>
  <conditionalFormatting sqref="BD176:BJ177">
    <cfRule type="cellIs" dxfId="249" priority="269" stopIfTrue="1" operator="equal">
      <formula>"~"</formula>
    </cfRule>
    <cfRule type="cellIs" dxfId="248" priority="270" stopIfTrue="1" operator="equal">
      <formula>"sold out"</formula>
    </cfRule>
  </conditionalFormatting>
  <conditionalFormatting sqref="BD176:BD177 BF176:BF177">
    <cfRule type="cellIs" dxfId="247" priority="268" operator="greaterThan">
      <formula>0</formula>
    </cfRule>
  </conditionalFormatting>
  <conditionalFormatting sqref="AR176:AR177">
    <cfRule type="cellIs" dxfId="246" priority="266" stopIfTrue="1" operator="equal">
      <formula>"~"</formula>
    </cfRule>
    <cfRule type="cellIs" dxfId="245" priority="267" stopIfTrue="1" operator="equal">
      <formula>"sold out"</formula>
    </cfRule>
  </conditionalFormatting>
  <conditionalFormatting sqref="AK176:AK177 AI176:AI177">
    <cfRule type="cellIs" dxfId="244" priority="273" operator="greaterThan">
      <formula>0</formula>
    </cfRule>
  </conditionalFormatting>
  <conditionalFormatting sqref="BN176:BN177">
    <cfRule type="cellIs" dxfId="243" priority="261" stopIfTrue="1" operator="equal">
      <formula>"~"</formula>
    </cfRule>
    <cfRule type="cellIs" dxfId="242" priority="262" stopIfTrue="1" operator="equal">
      <formula>"sold out"</formula>
    </cfRule>
  </conditionalFormatting>
  <conditionalFormatting sqref="BO176:BO177 BQ176:BQ177">
    <cfRule type="cellIs" dxfId="241" priority="258" operator="greaterThan">
      <formula>0</formula>
    </cfRule>
  </conditionalFormatting>
  <conditionalFormatting sqref="AI176:AK177">
    <cfRule type="cellIs" dxfId="240" priority="256" stopIfTrue="1" operator="equal">
      <formula>"~"</formula>
    </cfRule>
    <cfRule type="cellIs" dxfId="239" priority="257" stopIfTrue="1" operator="equal">
      <formula>"sold out"</formula>
    </cfRule>
  </conditionalFormatting>
  <conditionalFormatting sqref="BS176:BS177">
    <cfRule type="cellIs" dxfId="238" priority="251" operator="greaterThan">
      <formula>0</formula>
    </cfRule>
  </conditionalFormatting>
  <conditionalFormatting sqref="BU176:BU177">
    <cfRule type="cellIs" dxfId="237" priority="250" operator="greaterThan">
      <formula>0</formula>
    </cfRule>
  </conditionalFormatting>
  <conditionalFormatting sqref="AM176:AM177">
    <cfRule type="cellIs" dxfId="236" priority="249" operator="greaterThan">
      <formula>0</formula>
    </cfRule>
  </conditionalFormatting>
  <conditionalFormatting sqref="AM176:AM177">
    <cfRule type="cellIs" dxfId="235" priority="247" stopIfTrue="1" operator="equal">
      <formula>"~"</formula>
    </cfRule>
    <cfRule type="cellIs" dxfId="234" priority="248" stopIfTrue="1" operator="equal">
      <formula>"sold out"</formula>
    </cfRule>
  </conditionalFormatting>
  <conditionalFormatting sqref="AO176:AO177">
    <cfRule type="cellIs" dxfId="233" priority="246" operator="greaterThan">
      <formula>0</formula>
    </cfRule>
  </conditionalFormatting>
  <conditionalFormatting sqref="AO176:AO177">
    <cfRule type="cellIs" dxfId="232" priority="244" stopIfTrue="1" operator="equal">
      <formula>"~"</formula>
    </cfRule>
    <cfRule type="cellIs" dxfId="231" priority="245" stopIfTrue="1" operator="equal">
      <formula>"sold out"</formula>
    </cfRule>
  </conditionalFormatting>
  <conditionalFormatting sqref="AW176:AW177">
    <cfRule type="cellIs" dxfId="230" priority="243" operator="greaterThan">
      <formula>0</formula>
    </cfRule>
  </conditionalFormatting>
  <conditionalFormatting sqref="AY176:AY177">
    <cfRule type="cellIs" dxfId="229" priority="242" operator="greaterThan">
      <formula>0</formula>
    </cfRule>
  </conditionalFormatting>
  <conditionalFormatting sqref="BH176:BH177">
    <cfRule type="cellIs" dxfId="228" priority="241" operator="greaterThan">
      <formula>0</formula>
    </cfRule>
  </conditionalFormatting>
  <conditionalFormatting sqref="BJ176:BJ177">
    <cfRule type="cellIs" dxfId="227" priority="240" operator="greaterThan">
      <formula>0</formula>
    </cfRule>
  </conditionalFormatting>
  <conditionalFormatting sqref="J176:J177">
    <cfRule type="cellIs" dxfId="226" priority="238" stopIfTrue="1" operator="equal">
      <formula>"~"</formula>
    </cfRule>
    <cfRule type="cellIs" dxfId="225" priority="239" stopIfTrue="1" operator="equal">
      <formula>"sold out"</formula>
    </cfRule>
  </conditionalFormatting>
  <conditionalFormatting sqref="K176:K177 M176:M177">
    <cfRule type="cellIs" dxfId="224" priority="235" operator="greaterThan">
      <formula>0</formula>
    </cfRule>
  </conditionalFormatting>
  <conditionalFormatting sqref="K176:Q177">
    <cfRule type="cellIs" dxfId="223" priority="236" stopIfTrue="1" operator="equal">
      <formula>"~"</formula>
    </cfRule>
    <cfRule type="cellIs" dxfId="222" priority="237" stopIfTrue="1" operator="equal">
      <formula>"sold out"</formula>
    </cfRule>
  </conditionalFormatting>
  <conditionalFormatting sqref="O176:O177">
    <cfRule type="cellIs" dxfId="221" priority="234" operator="greaterThan">
      <formula>0</formula>
    </cfRule>
  </conditionalFormatting>
  <conditionalFormatting sqref="Q176:Q177">
    <cfRule type="cellIs" dxfId="220" priority="233" operator="greaterThan">
      <formula>0</formula>
    </cfRule>
  </conditionalFormatting>
  <conditionalFormatting sqref="AL179:AL182 AN179:AN183">
    <cfRule type="cellIs" dxfId="219" priority="211" stopIfTrue="1" operator="equal">
      <formula>"~"</formula>
    </cfRule>
    <cfRule type="cellIs" dxfId="218" priority="212" stopIfTrue="1" operator="equal">
      <formula>"sold out"</formula>
    </cfRule>
  </conditionalFormatting>
  <conditionalFormatting sqref="BC179:BC183">
    <cfRule type="cellIs" dxfId="217" priority="230" stopIfTrue="1" operator="equal">
      <formula>"~"</formula>
    </cfRule>
    <cfRule type="cellIs" dxfId="216" priority="231" stopIfTrue="1" operator="equal">
      <formula>"sold out"</formula>
    </cfRule>
  </conditionalFormatting>
  <conditionalFormatting sqref="AS179:AY183">
    <cfRule type="cellIs" dxfId="215" priority="223" stopIfTrue="1" operator="equal">
      <formula>"~"</formula>
    </cfRule>
    <cfRule type="cellIs" dxfId="214" priority="224" stopIfTrue="1" operator="equal">
      <formula>"sold out"</formula>
    </cfRule>
  </conditionalFormatting>
  <conditionalFormatting sqref="AS179:AS183 AU179:AU183">
    <cfRule type="cellIs" dxfId="213" priority="222" operator="greaterThan">
      <formula>0</formula>
    </cfRule>
  </conditionalFormatting>
  <conditionalFormatting sqref="BO179:BU183">
    <cfRule type="cellIs" dxfId="212" priority="218" stopIfTrue="1" operator="equal">
      <formula>"~"</formula>
    </cfRule>
    <cfRule type="cellIs" dxfId="211" priority="219" stopIfTrue="1" operator="equal">
      <formula>"sold out"</formula>
    </cfRule>
  </conditionalFormatting>
  <conditionalFormatting sqref="AH179:AH183">
    <cfRule type="cellIs" dxfId="210" priority="213" stopIfTrue="1" operator="equal">
      <formula>"~"</formula>
    </cfRule>
    <cfRule type="cellIs" dxfId="209" priority="214" stopIfTrue="1" operator="equal">
      <formula>"sold out"</formula>
    </cfRule>
  </conditionalFormatting>
  <conditionalFormatting sqref="BD179:BJ183">
    <cfRule type="cellIs" dxfId="208" priority="228" stopIfTrue="1" operator="equal">
      <formula>"~"</formula>
    </cfRule>
    <cfRule type="cellIs" dxfId="207" priority="229" stopIfTrue="1" operator="equal">
      <formula>"sold out"</formula>
    </cfRule>
  </conditionalFormatting>
  <conditionalFormatting sqref="BD179:BD183 BF179:BF183">
    <cfRule type="cellIs" dxfId="206" priority="227" operator="greaterThan">
      <formula>0</formula>
    </cfRule>
  </conditionalFormatting>
  <conditionalFormatting sqref="AR179:AR183">
    <cfRule type="cellIs" dxfId="205" priority="225" stopIfTrue="1" operator="equal">
      <formula>"~"</formula>
    </cfRule>
    <cfRule type="cellIs" dxfId="204" priority="226" stopIfTrue="1" operator="equal">
      <formula>"sold out"</formula>
    </cfRule>
  </conditionalFormatting>
  <conditionalFormatting sqref="AK179:AK182 AI179:AI182">
    <cfRule type="cellIs" dxfId="203" priority="232" operator="greaterThan">
      <formula>0</formula>
    </cfRule>
  </conditionalFormatting>
  <conditionalFormatting sqref="BN179:BN183">
    <cfRule type="cellIs" dxfId="202" priority="220" stopIfTrue="1" operator="equal">
      <formula>"~"</formula>
    </cfRule>
    <cfRule type="cellIs" dxfId="201" priority="221" stopIfTrue="1" operator="equal">
      <formula>"sold out"</formula>
    </cfRule>
  </conditionalFormatting>
  <conditionalFormatting sqref="BO179:BO183 BQ179:BQ183">
    <cfRule type="cellIs" dxfId="200" priority="217" operator="greaterThan">
      <formula>0</formula>
    </cfRule>
  </conditionalFormatting>
  <conditionalFormatting sqref="AI179:AK182">
    <cfRule type="cellIs" dxfId="199" priority="215" stopIfTrue="1" operator="equal">
      <formula>"~"</formula>
    </cfRule>
    <cfRule type="cellIs" dxfId="198" priority="216" stopIfTrue="1" operator="equal">
      <formula>"sold out"</formula>
    </cfRule>
  </conditionalFormatting>
  <conditionalFormatting sqref="BS179:BS183">
    <cfRule type="cellIs" dxfId="197" priority="210" operator="greaterThan">
      <formula>0</formula>
    </cfRule>
  </conditionalFormatting>
  <conditionalFormatting sqref="BU179:BU183">
    <cfRule type="cellIs" dxfId="196" priority="209" operator="greaterThan">
      <formula>0</formula>
    </cfRule>
  </conditionalFormatting>
  <conditionalFormatting sqref="AM179:AM182">
    <cfRule type="cellIs" dxfId="195" priority="208" operator="greaterThan">
      <formula>0</formula>
    </cfRule>
  </conditionalFormatting>
  <conditionalFormatting sqref="AM179:AM182">
    <cfRule type="cellIs" dxfId="194" priority="206" stopIfTrue="1" operator="equal">
      <formula>"~"</formula>
    </cfRule>
    <cfRule type="cellIs" dxfId="193" priority="207" stopIfTrue="1" operator="equal">
      <formula>"sold out"</formula>
    </cfRule>
  </conditionalFormatting>
  <conditionalFormatting sqref="AO179:AO183">
    <cfRule type="cellIs" dxfId="192" priority="205" operator="greaterThan">
      <formula>0</formula>
    </cfRule>
  </conditionalFormatting>
  <conditionalFormatting sqref="AO179:AO183">
    <cfRule type="cellIs" dxfId="191" priority="203" stopIfTrue="1" operator="equal">
      <formula>"~"</formula>
    </cfRule>
    <cfRule type="cellIs" dxfId="190" priority="204" stopIfTrue="1" operator="equal">
      <formula>"sold out"</formula>
    </cfRule>
  </conditionalFormatting>
  <conditionalFormatting sqref="AW179:AW183">
    <cfRule type="cellIs" dxfId="189" priority="202" operator="greaterThan">
      <formula>0</formula>
    </cfRule>
  </conditionalFormatting>
  <conditionalFormatting sqref="AY179:AY183">
    <cfRule type="cellIs" dxfId="188" priority="201" operator="greaterThan">
      <formula>0</formula>
    </cfRule>
  </conditionalFormatting>
  <conditionalFormatting sqref="BH179:BH183">
    <cfRule type="cellIs" dxfId="187" priority="200" operator="greaterThan">
      <formula>0</formula>
    </cfRule>
  </conditionalFormatting>
  <conditionalFormatting sqref="BJ179:BJ183">
    <cfRule type="cellIs" dxfId="186" priority="199" operator="greaterThan">
      <formula>0</formula>
    </cfRule>
  </conditionalFormatting>
  <conditionalFormatting sqref="J179:J183">
    <cfRule type="cellIs" dxfId="185" priority="197" stopIfTrue="1" operator="equal">
      <formula>"~"</formula>
    </cfRule>
    <cfRule type="cellIs" dxfId="184" priority="198" stopIfTrue="1" operator="equal">
      <formula>"sold out"</formula>
    </cfRule>
  </conditionalFormatting>
  <conditionalFormatting sqref="K179:K183 M179:M183">
    <cfRule type="cellIs" dxfId="183" priority="194" operator="greaterThan">
      <formula>0</formula>
    </cfRule>
  </conditionalFormatting>
  <conditionalFormatting sqref="K179:Q183">
    <cfRule type="cellIs" dxfId="182" priority="195" stopIfTrue="1" operator="equal">
      <formula>"~"</formula>
    </cfRule>
    <cfRule type="cellIs" dxfId="181" priority="196" stopIfTrue="1" operator="equal">
      <formula>"sold out"</formula>
    </cfRule>
  </conditionalFormatting>
  <conditionalFormatting sqref="O179:O183">
    <cfRule type="cellIs" dxfId="180" priority="193" operator="greaterThan">
      <formula>0</formula>
    </cfRule>
  </conditionalFormatting>
  <conditionalFormatting sqref="Q179:Q183">
    <cfRule type="cellIs" dxfId="179" priority="192" operator="greaterThan">
      <formula>0</formula>
    </cfRule>
  </conditionalFormatting>
  <conditionalFormatting sqref="AL183">
    <cfRule type="cellIs" dxfId="178" priority="187" stopIfTrue="1" operator="equal">
      <formula>"~"</formula>
    </cfRule>
    <cfRule type="cellIs" dxfId="177" priority="188" stopIfTrue="1" operator="equal">
      <formula>"sold out"</formula>
    </cfRule>
  </conditionalFormatting>
  <conditionalFormatting sqref="AK183 AI183">
    <cfRule type="cellIs" dxfId="176" priority="191" operator="greaterThan">
      <formula>0</formula>
    </cfRule>
  </conditionalFormatting>
  <conditionalFormatting sqref="AI183:AK183">
    <cfRule type="cellIs" dxfId="175" priority="189" stopIfTrue="1" operator="equal">
      <formula>"~"</formula>
    </cfRule>
    <cfRule type="cellIs" dxfId="174" priority="190" stopIfTrue="1" operator="equal">
      <formula>"sold out"</formula>
    </cfRule>
  </conditionalFormatting>
  <conditionalFormatting sqref="AM183">
    <cfRule type="cellIs" dxfId="173" priority="186" operator="greaterThan">
      <formula>0</formula>
    </cfRule>
  </conditionalFormatting>
  <conditionalFormatting sqref="AM183">
    <cfRule type="cellIs" dxfId="172" priority="184" stopIfTrue="1" operator="equal">
      <formula>"~"</formula>
    </cfRule>
    <cfRule type="cellIs" dxfId="171" priority="185" stopIfTrue="1" operator="equal">
      <formula>"sold out"</formula>
    </cfRule>
  </conditionalFormatting>
  <conditionalFormatting sqref="O184:O190 O192:O195">
    <cfRule type="cellIs" dxfId="170" priority="183" operator="greaterThan">
      <formula>0</formula>
    </cfRule>
  </conditionalFormatting>
  <conditionalFormatting sqref="BI191:BJ191">
    <cfRule type="cellIs" dxfId="169" priority="151" stopIfTrue="1" operator="equal">
      <formula>"~"</formula>
    </cfRule>
    <cfRule type="cellIs" dxfId="168" priority="152" stopIfTrue="1" operator="equal">
      <formula>"sold out"</formula>
    </cfRule>
  </conditionalFormatting>
  <conditionalFormatting sqref="BH191">
    <cfRule type="cellIs" dxfId="167" priority="147" stopIfTrue="1" operator="equal">
      <formula>"~"</formula>
    </cfRule>
    <cfRule type="cellIs" dxfId="166" priority="148" stopIfTrue="1" operator="equal">
      <formula>"sold out"</formula>
    </cfRule>
  </conditionalFormatting>
  <conditionalFormatting sqref="AU191">
    <cfRule type="cellIs" dxfId="165" priority="141" stopIfTrue="1" operator="equal">
      <formula>"~"</formula>
    </cfRule>
    <cfRule type="cellIs" dxfId="164" priority="142" stopIfTrue="1" operator="equal">
      <formula>"sold out"</formula>
    </cfRule>
  </conditionalFormatting>
  <conditionalFormatting sqref="S191">
    <cfRule type="cellIs" dxfId="163" priority="181" stopIfTrue="1" operator="equal">
      <formula>"~"</formula>
    </cfRule>
    <cfRule type="cellIs" dxfId="162" priority="182" stopIfTrue="1" operator="equal">
      <formula>"sold out"</formula>
    </cfRule>
  </conditionalFormatting>
  <conditionalFormatting sqref="J191:Q191">
    <cfRule type="cellIs" dxfId="161" priority="179" stopIfTrue="1" operator="equal">
      <formula>"~"</formula>
    </cfRule>
    <cfRule type="cellIs" dxfId="160" priority="180" stopIfTrue="1" operator="equal">
      <formula>"sold out"</formula>
    </cfRule>
  </conditionalFormatting>
  <conditionalFormatting sqref="M191 R191">
    <cfRule type="cellIs" dxfId="159" priority="178" operator="greaterThan">
      <formula>0</formula>
    </cfRule>
  </conditionalFormatting>
  <conditionalFormatting sqref="BC191">
    <cfRule type="cellIs" dxfId="158" priority="171" stopIfTrue="1" operator="equal">
      <formula>"~"</formula>
    </cfRule>
    <cfRule type="cellIs" dxfId="157" priority="172" stopIfTrue="1" operator="equal">
      <formula>"sold out"</formula>
    </cfRule>
  </conditionalFormatting>
  <conditionalFormatting sqref="BH191">
    <cfRule type="cellIs" dxfId="156" priority="146" operator="greaterThan">
      <formula>0</formula>
    </cfRule>
  </conditionalFormatting>
  <conditionalFormatting sqref="AU191">
    <cfRule type="cellIs" dxfId="155" priority="140" operator="greaterThan">
      <formula>0</formula>
    </cfRule>
  </conditionalFormatting>
  <conditionalFormatting sqref="BY191">
    <cfRule type="cellIs" dxfId="154" priority="177" operator="greaterThan">
      <formula>0</formula>
    </cfRule>
  </conditionalFormatting>
  <conditionalFormatting sqref="BO191 BD191">
    <cfRule type="cellIs" dxfId="153" priority="175" stopIfTrue="1" operator="equal">
      <formula>"~"</formula>
    </cfRule>
    <cfRule type="cellIs" dxfId="152" priority="176" stopIfTrue="1" operator="equal">
      <formula>"sold out"</formula>
    </cfRule>
  </conditionalFormatting>
  <conditionalFormatting sqref="AJ191">
    <cfRule type="cellIs" dxfId="151" priority="173" stopIfTrue="1" operator="equal">
      <formula>"~"</formula>
    </cfRule>
    <cfRule type="cellIs" dxfId="150" priority="174" stopIfTrue="1" operator="equal">
      <formula>"sold out"</formula>
    </cfRule>
  </conditionalFormatting>
  <conditionalFormatting sqref="BE191:BG191">
    <cfRule type="cellIs" dxfId="149" priority="169" stopIfTrue="1" operator="equal">
      <formula>"~"</formula>
    </cfRule>
    <cfRule type="cellIs" dxfId="148" priority="170" stopIfTrue="1" operator="equal">
      <formula>"sold out"</formula>
    </cfRule>
  </conditionalFormatting>
  <conditionalFormatting sqref="BF191">
    <cfRule type="cellIs" dxfId="147" priority="168" operator="greaterThan">
      <formula>0</formula>
    </cfRule>
  </conditionalFormatting>
  <conditionalFormatting sqref="AR191:AS191">
    <cfRule type="cellIs" dxfId="146" priority="166" stopIfTrue="1" operator="equal">
      <formula>"~"</formula>
    </cfRule>
    <cfRule type="cellIs" dxfId="145" priority="167" stopIfTrue="1" operator="equal">
      <formula>"sold out"</formula>
    </cfRule>
  </conditionalFormatting>
  <conditionalFormatting sqref="AT191 AV191">
    <cfRule type="cellIs" dxfId="144" priority="164" stopIfTrue="1" operator="equal">
      <formula>"~"</formula>
    </cfRule>
    <cfRule type="cellIs" dxfId="143" priority="165" stopIfTrue="1" operator="equal">
      <formula>"sold out"</formula>
    </cfRule>
  </conditionalFormatting>
  <conditionalFormatting sqref="BN191">
    <cfRule type="cellIs" dxfId="142" priority="162" stopIfTrue="1" operator="equal">
      <formula>"~"</formula>
    </cfRule>
    <cfRule type="cellIs" dxfId="141" priority="163" stopIfTrue="1" operator="equal">
      <formula>"sold out"</formula>
    </cfRule>
  </conditionalFormatting>
  <conditionalFormatting sqref="BP191:BR191">
    <cfRule type="cellIs" dxfId="140" priority="160" stopIfTrue="1" operator="equal">
      <formula>"~"</formula>
    </cfRule>
    <cfRule type="cellIs" dxfId="139" priority="161" stopIfTrue="1" operator="equal">
      <formula>"sold out"</formula>
    </cfRule>
  </conditionalFormatting>
  <conditionalFormatting sqref="BQ191">
    <cfRule type="cellIs" dxfId="138" priority="159" operator="greaterThan">
      <formula>0</formula>
    </cfRule>
  </conditionalFormatting>
  <conditionalFormatting sqref="AH191:AI191">
    <cfRule type="cellIs" dxfId="137" priority="157" stopIfTrue="1" operator="equal">
      <formula>"~"</formula>
    </cfRule>
    <cfRule type="cellIs" dxfId="136" priority="158" stopIfTrue="1" operator="equal">
      <formula>"sold out"</formula>
    </cfRule>
  </conditionalFormatting>
  <conditionalFormatting sqref="AN191:AO191">
    <cfRule type="cellIs" dxfId="135" priority="155" stopIfTrue="1" operator="equal">
      <formula>"~"</formula>
    </cfRule>
    <cfRule type="cellIs" dxfId="134" priority="156" stopIfTrue="1" operator="equal">
      <formula>"sold out"</formula>
    </cfRule>
  </conditionalFormatting>
  <conditionalFormatting sqref="AX191:AY191">
    <cfRule type="cellIs" dxfId="133" priority="153" stopIfTrue="1" operator="equal">
      <formula>"~"</formula>
    </cfRule>
    <cfRule type="cellIs" dxfId="132" priority="154" stopIfTrue="1" operator="equal">
      <formula>"sold out"</formula>
    </cfRule>
  </conditionalFormatting>
  <conditionalFormatting sqref="BT191:BU191">
    <cfRule type="cellIs" dxfId="131" priority="149" stopIfTrue="1" operator="equal">
      <formula>"~"</formula>
    </cfRule>
    <cfRule type="cellIs" dxfId="130" priority="150" stopIfTrue="1" operator="equal">
      <formula>"sold out"</formula>
    </cfRule>
  </conditionalFormatting>
  <conditionalFormatting sqref="AM191">
    <cfRule type="cellIs" dxfId="129" priority="131" operator="greaterThan">
      <formula>0</formula>
    </cfRule>
  </conditionalFormatting>
  <conditionalFormatting sqref="AW191">
    <cfRule type="cellIs" dxfId="128" priority="138" stopIfTrue="1" operator="equal">
      <formula>"~"</formula>
    </cfRule>
    <cfRule type="cellIs" dxfId="127" priority="139" stopIfTrue="1" operator="equal">
      <formula>"sold out"</formula>
    </cfRule>
  </conditionalFormatting>
  <conditionalFormatting sqref="AW191">
    <cfRule type="cellIs" dxfId="126" priority="137" operator="greaterThan">
      <formula>0</formula>
    </cfRule>
  </conditionalFormatting>
  <conditionalFormatting sqref="BS191">
    <cfRule type="cellIs" dxfId="125" priority="144" stopIfTrue="1" operator="equal">
      <formula>"~"</formula>
    </cfRule>
    <cfRule type="cellIs" dxfId="124" priority="145" stopIfTrue="1" operator="equal">
      <formula>"sold out"</formula>
    </cfRule>
  </conditionalFormatting>
  <conditionalFormatting sqref="BS191">
    <cfRule type="cellIs" dxfId="123" priority="143" operator="greaterThan">
      <formula>0</formula>
    </cfRule>
  </conditionalFormatting>
  <conditionalFormatting sqref="AK191:AL191">
    <cfRule type="cellIs" dxfId="122" priority="135" stopIfTrue="1" operator="equal">
      <formula>"~"</formula>
    </cfRule>
    <cfRule type="cellIs" dxfId="121" priority="136" stopIfTrue="1" operator="equal">
      <formula>"sold out"</formula>
    </cfRule>
  </conditionalFormatting>
  <conditionalFormatting sqref="AK191">
    <cfRule type="cellIs" dxfId="120" priority="134" operator="greaterThan">
      <formula>0</formula>
    </cfRule>
  </conditionalFormatting>
  <conditionalFormatting sqref="AM191">
    <cfRule type="cellIs" dxfId="119" priority="132" stopIfTrue="1" operator="equal">
      <formula>"~"</formula>
    </cfRule>
    <cfRule type="cellIs" dxfId="118" priority="133" stopIfTrue="1" operator="equal">
      <formula>"sold out"</formula>
    </cfRule>
  </conditionalFormatting>
  <conditionalFormatting sqref="O191">
    <cfRule type="cellIs" dxfId="117" priority="130" operator="greaterThan">
      <formula>0</formula>
    </cfRule>
  </conditionalFormatting>
  <conditionalFormatting sqref="S203:S205">
    <cfRule type="cellIs" dxfId="116" priority="116" stopIfTrue="1" operator="equal">
      <formula>"~"</formula>
    </cfRule>
    <cfRule type="cellIs" dxfId="115" priority="117" stopIfTrue="1" operator="equal">
      <formula>"sold out"</formula>
    </cfRule>
  </conditionalFormatting>
  <conditionalFormatting sqref="R203:R205">
    <cfRule type="cellIs" dxfId="114" priority="115" operator="greaterThan">
      <formula>0</formula>
    </cfRule>
  </conditionalFormatting>
  <conditionalFormatting sqref="AL203:AL205 AN203:AN205">
    <cfRule type="cellIs" dxfId="113" priority="93" stopIfTrue="1" operator="equal">
      <formula>"~"</formula>
    </cfRule>
    <cfRule type="cellIs" dxfId="112" priority="94" stopIfTrue="1" operator="equal">
      <formula>"sold out"</formula>
    </cfRule>
  </conditionalFormatting>
  <conditionalFormatting sqref="BC203:BC205">
    <cfRule type="cellIs" dxfId="111" priority="112" stopIfTrue="1" operator="equal">
      <formula>"~"</formula>
    </cfRule>
    <cfRule type="cellIs" dxfId="110" priority="113" stopIfTrue="1" operator="equal">
      <formula>"sold out"</formula>
    </cfRule>
  </conditionalFormatting>
  <conditionalFormatting sqref="AS203:AY205">
    <cfRule type="cellIs" dxfId="109" priority="105" stopIfTrue="1" operator="equal">
      <formula>"~"</formula>
    </cfRule>
    <cfRule type="cellIs" dxfId="108" priority="106" stopIfTrue="1" operator="equal">
      <formula>"sold out"</formula>
    </cfRule>
  </conditionalFormatting>
  <conditionalFormatting sqref="AS203:AS205 AU203:AU205">
    <cfRule type="cellIs" dxfId="107" priority="104" operator="greaterThan">
      <formula>0</formula>
    </cfRule>
  </conditionalFormatting>
  <conditionalFormatting sqref="BO203:BU205">
    <cfRule type="cellIs" dxfId="106" priority="100" stopIfTrue="1" operator="equal">
      <formula>"~"</formula>
    </cfRule>
    <cfRule type="cellIs" dxfId="105" priority="101" stopIfTrue="1" operator="equal">
      <formula>"sold out"</formula>
    </cfRule>
  </conditionalFormatting>
  <conditionalFormatting sqref="AH203:AH205">
    <cfRule type="cellIs" dxfId="104" priority="95" stopIfTrue="1" operator="equal">
      <formula>"~"</formula>
    </cfRule>
    <cfRule type="cellIs" dxfId="103" priority="96" stopIfTrue="1" operator="equal">
      <formula>"sold out"</formula>
    </cfRule>
  </conditionalFormatting>
  <conditionalFormatting sqref="BD203:BJ205">
    <cfRule type="cellIs" dxfId="102" priority="110" stopIfTrue="1" operator="equal">
      <formula>"~"</formula>
    </cfRule>
    <cfRule type="cellIs" dxfId="101" priority="111" stopIfTrue="1" operator="equal">
      <formula>"sold out"</formula>
    </cfRule>
  </conditionalFormatting>
  <conditionalFormatting sqref="BD203:BD205 BF203:BF205">
    <cfRule type="cellIs" dxfId="100" priority="109" operator="greaterThan">
      <formula>0</formula>
    </cfRule>
  </conditionalFormatting>
  <conditionalFormatting sqref="AR203:AR205">
    <cfRule type="cellIs" dxfId="99" priority="107" stopIfTrue="1" operator="equal">
      <formula>"~"</formula>
    </cfRule>
    <cfRule type="cellIs" dxfId="98" priority="108" stopIfTrue="1" operator="equal">
      <formula>"sold out"</formula>
    </cfRule>
  </conditionalFormatting>
  <conditionalFormatting sqref="AK203:AK205 AI203:AI205">
    <cfRule type="cellIs" dxfId="97" priority="114" operator="greaterThan">
      <formula>0</formula>
    </cfRule>
  </conditionalFormatting>
  <conditionalFormatting sqref="BN203:BN205">
    <cfRule type="cellIs" dxfId="96" priority="102" stopIfTrue="1" operator="equal">
      <formula>"~"</formula>
    </cfRule>
    <cfRule type="cellIs" dxfId="95" priority="103" stopIfTrue="1" operator="equal">
      <formula>"sold out"</formula>
    </cfRule>
  </conditionalFormatting>
  <conditionalFormatting sqref="BO203:BO205 BQ203:BQ205">
    <cfRule type="cellIs" dxfId="94" priority="99" operator="greaterThan">
      <formula>0</formula>
    </cfRule>
  </conditionalFormatting>
  <conditionalFormatting sqref="AI203:AK205">
    <cfRule type="cellIs" dxfId="93" priority="97" stopIfTrue="1" operator="equal">
      <formula>"~"</formula>
    </cfRule>
    <cfRule type="cellIs" dxfId="92" priority="98" stopIfTrue="1" operator="equal">
      <formula>"sold out"</formula>
    </cfRule>
  </conditionalFormatting>
  <conditionalFormatting sqref="BS203:BS205">
    <cfRule type="cellIs" dxfId="91" priority="92" operator="greaterThan">
      <formula>0</formula>
    </cfRule>
  </conditionalFormatting>
  <conditionalFormatting sqref="BU203:BU205">
    <cfRule type="cellIs" dxfId="90" priority="91" operator="greaterThan">
      <formula>0</formula>
    </cfRule>
  </conditionalFormatting>
  <conditionalFormatting sqref="AM203:AM205">
    <cfRule type="cellIs" dxfId="89" priority="90" operator="greaterThan">
      <formula>0</formula>
    </cfRule>
  </conditionalFormatting>
  <conditionalFormatting sqref="AM203:AM205">
    <cfRule type="cellIs" dxfId="88" priority="88" stopIfTrue="1" operator="equal">
      <formula>"~"</formula>
    </cfRule>
    <cfRule type="cellIs" dxfId="87" priority="89" stopIfTrue="1" operator="equal">
      <formula>"sold out"</formula>
    </cfRule>
  </conditionalFormatting>
  <conditionalFormatting sqref="AO203:AO205">
    <cfRule type="cellIs" dxfId="86" priority="87" operator="greaterThan">
      <formula>0</formula>
    </cfRule>
  </conditionalFormatting>
  <conditionalFormatting sqref="AO203:AO205">
    <cfRule type="cellIs" dxfId="85" priority="85" stopIfTrue="1" operator="equal">
      <formula>"~"</formula>
    </cfRule>
    <cfRule type="cellIs" dxfId="84" priority="86" stopIfTrue="1" operator="equal">
      <formula>"sold out"</formula>
    </cfRule>
  </conditionalFormatting>
  <conditionalFormatting sqref="AW203:AW205">
    <cfRule type="cellIs" dxfId="83" priority="84" operator="greaterThan">
      <formula>0</formula>
    </cfRule>
  </conditionalFormatting>
  <conditionalFormatting sqref="AY203:AY205">
    <cfRule type="cellIs" dxfId="82" priority="83" operator="greaterThan">
      <formula>0</formula>
    </cfRule>
  </conditionalFormatting>
  <conditionalFormatting sqref="BH203:BH205">
    <cfRule type="cellIs" dxfId="81" priority="82" operator="greaterThan">
      <formula>0</formula>
    </cfRule>
  </conditionalFormatting>
  <conditionalFormatting sqref="BJ203:BJ205">
    <cfRule type="cellIs" dxfId="80" priority="81" operator="greaterThan">
      <formula>0</formula>
    </cfRule>
  </conditionalFormatting>
  <conditionalFormatting sqref="J203:J205">
    <cfRule type="cellIs" dxfId="79" priority="79" stopIfTrue="1" operator="equal">
      <formula>"~"</formula>
    </cfRule>
    <cfRule type="cellIs" dxfId="78" priority="80" stopIfTrue="1" operator="equal">
      <formula>"sold out"</formula>
    </cfRule>
  </conditionalFormatting>
  <conditionalFormatting sqref="K203:K205 M203:M205">
    <cfRule type="cellIs" dxfId="77" priority="76" operator="greaterThan">
      <formula>0</formula>
    </cfRule>
  </conditionalFormatting>
  <conditionalFormatting sqref="K203:Q205">
    <cfRule type="cellIs" dxfId="76" priority="77" stopIfTrue="1" operator="equal">
      <formula>"~"</formula>
    </cfRule>
    <cfRule type="cellIs" dxfId="75" priority="78" stopIfTrue="1" operator="equal">
      <formula>"sold out"</formula>
    </cfRule>
  </conditionalFormatting>
  <conditionalFormatting sqref="O203:O205">
    <cfRule type="cellIs" dxfId="74" priority="75" operator="greaterThan">
      <formula>0</formula>
    </cfRule>
  </conditionalFormatting>
  <conditionalFormatting sqref="Q203:Q205">
    <cfRule type="cellIs" dxfId="73" priority="74" operator="greaterThan">
      <formula>0</formula>
    </cfRule>
  </conditionalFormatting>
  <conditionalFormatting sqref="S206:S207">
    <cfRule type="cellIs" dxfId="72" priority="72" stopIfTrue="1" operator="equal">
      <formula>"~"</formula>
    </cfRule>
    <cfRule type="cellIs" dxfId="71" priority="73" stopIfTrue="1" operator="equal">
      <formula>"sold out"</formula>
    </cfRule>
  </conditionalFormatting>
  <conditionalFormatting sqref="R206:R207">
    <cfRule type="cellIs" dxfId="70" priority="71" operator="greaterThan">
      <formula>0</formula>
    </cfRule>
  </conditionalFormatting>
  <conditionalFormatting sqref="AL206:AL207 AN206:AN207">
    <cfRule type="cellIs" dxfId="69" priority="49" stopIfTrue="1" operator="equal">
      <formula>"~"</formula>
    </cfRule>
    <cfRule type="cellIs" dxfId="68" priority="50" stopIfTrue="1" operator="equal">
      <formula>"sold out"</formula>
    </cfRule>
  </conditionalFormatting>
  <conditionalFormatting sqref="BC206:BC207">
    <cfRule type="cellIs" dxfId="67" priority="68" stopIfTrue="1" operator="equal">
      <formula>"~"</formula>
    </cfRule>
    <cfRule type="cellIs" dxfId="66" priority="69" stopIfTrue="1" operator="equal">
      <formula>"sold out"</formula>
    </cfRule>
  </conditionalFormatting>
  <conditionalFormatting sqref="AS206:AY207">
    <cfRule type="cellIs" dxfId="65" priority="61" stopIfTrue="1" operator="equal">
      <formula>"~"</formula>
    </cfRule>
    <cfRule type="cellIs" dxfId="64" priority="62" stopIfTrue="1" operator="equal">
      <formula>"sold out"</formula>
    </cfRule>
  </conditionalFormatting>
  <conditionalFormatting sqref="AS206:AS207 AU206:AU207">
    <cfRule type="cellIs" dxfId="63" priority="60" operator="greaterThan">
      <formula>0</formula>
    </cfRule>
  </conditionalFormatting>
  <conditionalFormatting sqref="BO206:BU207">
    <cfRule type="cellIs" dxfId="62" priority="56" stopIfTrue="1" operator="equal">
      <formula>"~"</formula>
    </cfRule>
    <cfRule type="cellIs" dxfId="61" priority="57" stopIfTrue="1" operator="equal">
      <formula>"sold out"</formula>
    </cfRule>
  </conditionalFormatting>
  <conditionalFormatting sqref="AH206:AH207">
    <cfRule type="cellIs" dxfId="60" priority="51" stopIfTrue="1" operator="equal">
      <formula>"~"</formula>
    </cfRule>
    <cfRule type="cellIs" dxfId="59" priority="52" stopIfTrue="1" operator="equal">
      <formula>"sold out"</formula>
    </cfRule>
  </conditionalFormatting>
  <conditionalFormatting sqref="BD206:BJ207">
    <cfRule type="cellIs" dxfId="58" priority="66" stopIfTrue="1" operator="equal">
      <formula>"~"</formula>
    </cfRule>
    <cfRule type="cellIs" dxfId="57" priority="67" stopIfTrue="1" operator="equal">
      <formula>"sold out"</formula>
    </cfRule>
  </conditionalFormatting>
  <conditionalFormatting sqref="BD206:BD207 BF206:BF207">
    <cfRule type="cellIs" dxfId="56" priority="65" operator="greaterThan">
      <formula>0</formula>
    </cfRule>
  </conditionalFormatting>
  <conditionalFormatting sqref="AR206:AR207">
    <cfRule type="cellIs" dxfId="55" priority="63" stopIfTrue="1" operator="equal">
      <formula>"~"</formula>
    </cfRule>
    <cfRule type="cellIs" dxfId="54" priority="64" stopIfTrue="1" operator="equal">
      <formula>"sold out"</formula>
    </cfRule>
  </conditionalFormatting>
  <conditionalFormatting sqref="AK206:AK207 AI206:AI207">
    <cfRule type="cellIs" dxfId="53" priority="70" operator="greaterThan">
      <formula>0</formula>
    </cfRule>
  </conditionalFormatting>
  <conditionalFormatting sqref="BN206:BN207">
    <cfRule type="cellIs" dxfId="52" priority="58" stopIfTrue="1" operator="equal">
      <formula>"~"</formula>
    </cfRule>
    <cfRule type="cellIs" dxfId="51" priority="59" stopIfTrue="1" operator="equal">
      <formula>"sold out"</formula>
    </cfRule>
  </conditionalFormatting>
  <conditionalFormatting sqref="BO206:BO207 BQ206:BQ207">
    <cfRule type="cellIs" dxfId="50" priority="55" operator="greaterThan">
      <formula>0</formula>
    </cfRule>
  </conditionalFormatting>
  <conditionalFormatting sqref="AI206:AK207">
    <cfRule type="cellIs" dxfId="49" priority="53" stopIfTrue="1" operator="equal">
      <formula>"~"</formula>
    </cfRule>
    <cfRule type="cellIs" dxfId="48" priority="54" stopIfTrue="1" operator="equal">
      <formula>"sold out"</formula>
    </cfRule>
  </conditionalFormatting>
  <conditionalFormatting sqref="BS206:BS207">
    <cfRule type="cellIs" dxfId="47" priority="48" operator="greaterThan">
      <formula>0</formula>
    </cfRule>
  </conditionalFormatting>
  <conditionalFormatting sqref="BU206:BU207">
    <cfRule type="cellIs" dxfId="46" priority="47" operator="greaterThan">
      <formula>0</formula>
    </cfRule>
  </conditionalFormatting>
  <conditionalFormatting sqref="AM206:AM207">
    <cfRule type="cellIs" dxfId="45" priority="46" operator="greaterThan">
      <formula>0</formula>
    </cfRule>
  </conditionalFormatting>
  <conditionalFormatting sqref="AM206:AM207">
    <cfRule type="cellIs" dxfId="44" priority="44" stopIfTrue="1" operator="equal">
      <formula>"~"</formula>
    </cfRule>
    <cfRule type="cellIs" dxfId="43" priority="45" stopIfTrue="1" operator="equal">
      <formula>"sold out"</formula>
    </cfRule>
  </conditionalFormatting>
  <conditionalFormatting sqref="AO206:AO207">
    <cfRule type="cellIs" dxfId="42" priority="43" operator="greaterThan">
      <formula>0</formula>
    </cfRule>
  </conditionalFormatting>
  <conditionalFormatting sqref="AO206:AO207">
    <cfRule type="cellIs" dxfId="41" priority="41" stopIfTrue="1" operator="equal">
      <formula>"~"</formula>
    </cfRule>
    <cfRule type="cellIs" dxfId="40" priority="42" stopIfTrue="1" operator="equal">
      <formula>"sold out"</formula>
    </cfRule>
  </conditionalFormatting>
  <conditionalFormatting sqref="AW206:AW207">
    <cfRule type="cellIs" dxfId="39" priority="40" operator="greaterThan">
      <formula>0</formula>
    </cfRule>
  </conditionalFormatting>
  <conditionalFormatting sqref="AY206:AY207">
    <cfRule type="cellIs" dxfId="38" priority="39" operator="greaterThan">
      <formula>0</formula>
    </cfRule>
  </conditionalFormatting>
  <conditionalFormatting sqref="BH206:BH207">
    <cfRule type="cellIs" dxfId="37" priority="38" operator="greaterThan">
      <formula>0</formula>
    </cfRule>
  </conditionalFormatting>
  <conditionalFormatting sqref="BJ206:BJ207">
    <cfRule type="cellIs" dxfId="36" priority="37" operator="greaterThan">
      <formula>0</formula>
    </cfRule>
  </conditionalFormatting>
  <conditionalFormatting sqref="J206:J207">
    <cfRule type="cellIs" dxfId="35" priority="35" stopIfTrue="1" operator="equal">
      <formula>"~"</formula>
    </cfRule>
    <cfRule type="cellIs" dxfId="34" priority="36" stopIfTrue="1" operator="equal">
      <formula>"sold out"</formula>
    </cfRule>
  </conditionalFormatting>
  <conditionalFormatting sqref="K206:K207 M206:M207">
    <cfRule type="cellIs" dxfId="33" priority="32" operator="greaterThan">
      <formula>0</formula>
    </cfRule>
  </conditionalFormatting>
  <conditionalFormatting sqref="K206:Q207">
    <cfRule type="cellIs" dxfId="32" priority="33" stopIfTrue="1" operator="equal">
      <formula>"~"</formula>
    </cfRule>
    <cfRule type="cellIs" dxfId="31" priority="34" stopIfTrue="1" operator="equal">
      <formula>"sold out"</formula>
    </cfRule>
  </conditionalFormatting>
  <conditionalFormatting sqref="O206:O207">
    <cfRule type="cellIs" dxfId="30" priority="31" operator="greaterThan">
      <formula>0</formula>
    </cfRule>
  </conditionalFormatting>
  <conditionalFormatting sqref="Q206:Q207">
    <cfRule type="cellIs" dxfId="29" priority="30" operator="greaterThan">
      <formula>0</formula>
    </cfRule>
  </conditionalFormatting>
  <conditionalFormatting sqref="J60:J61">
    <cfRule type="cellIs" dxfId="28" priority="28" stopIfTrue="1" operator="equal">
      <formula>"~"</formula>
    </cfRule>
    <cfRule type="cellIs" dxfId="27" priority="29" stopIfTrue="1" operator="equal">
      <formula>"sold out"</formula>
    </cfRule>
  </conditionalFormatting>
  <conditionalFormatting sqref="BY60:BY61">
    <cfRule type="cellIs" dxfId="26" priority="27" operator="greaterThan">
      <formula>0</formula>
    </cfRule>
  </conditionalFormatting>
  <conditionalFormatting sqref="K60:K61">
    <cfRule type="cellIs" dxfId="25" priority="25" stopIfTrue="1" operator="equal">
      <formula>"~"</formula>
    </cfRule>
    <cfRule type="cellIs" dxfId="24" priority="26" stopIfTrue="1" operator="equal">
      <formula>"sold out"</formula>
    </cfRule>
  </conditionalFormatting>
  <conditionalFormatting sqref="K60:K61">
    <cfRule type="cellIs" dxfId="23" priority="24" operator="greaterThan">
      <formula>0</formula>
    </cfRule>
  </conditionalFormatting>
  <conditionalFormatting sqref="S60:S61">
    <cfRule type="cellIs" dxfId="22" priority="22" stopIfTrue="1" operator="equal">
      <formula>"~"</formula>
    </cfRule>
    <cfRule type="cellIs" dxfId="21" priority="23" stopIfTrue="1" operator="equal">
      <formula>"sold out"</formula>
    </cfRule>
  </conditionalFormatting>
  <conditionalFormatting sqref="R60:R61">
    <cfRule type="cellIs" dxfId="20" priority="21" operator="greaterThan">
      <formula>0</formula>
    </cfRule>
  </conditionalFormatting>
  <conditionalFormatting sqref="L60:Q61 L62:L63">
    <cfRule type="cellIs" dxfId="19" priority="19" stopIfTrue="1" operator="equal">
      <formula>"~"</formula>
    </cfRule>
    <cfRule type="cellIs" dxfId="18" priority="20" stopIfTrue="1" operator="equal">
      <formula>"sold out"</formula>
    </cfRule>
  </conditionalFormatting>
  <conditionalFormatting sqref="L60:Q61 L62:L63">
    <cfRule type="cellIs" dxfId="17" priority="18" operator="greaterThan">
      <formula>0</formula>
    </cfRule>
  </conditionalFormatting>
  <conditionalFormatting sqref="AI60:AI61">
    <cfRule type="cellIs" dxfId="16" priority="13" stopIfTrue="1" operator="equal">
      <formula>"~"</formula>
    </cfRule>
    <cfRule type="cellIs" dxfId="15" priority="14" stopIfTrue="1" operator="equal">
      <formula>"sold out"</formula>
    </cfRule>
  </conditionalFormatting>
  <conditionalFormatting sqref="AI60:AO61">
    <cfRule type="cellIs" dxfId="14" priority="16" stopIfTrue="1" operator="equal">
      <formula>"~"</formula>
    </cfRule>
    <cfRule type="cellIs" dxfId="13" priority="17" stopIfTrue="1" operator="equal">
      <formula>"sold out"</formula>
    </cfRule>
  </conditionalFormatting>
  <conditionalFormatting sqref="AI60:AO61">
    <cfRule type="cellIs" dxfId="12" priority="15" operator="greaterThan">
      <formula>0</formula>
    </cfRule>
  </conditionalFormatting>
  <conditionalFormatting sqref="AK60:AK61">
    <cfRule type="cellIs" dxfId="11" priority="11" stopIfTrue="1" operator="equal">
      <formula>"~"</formula>
    </cfRule>
    <cfRule type="cellIs" dxfId="10" priority="12" stopIfTrue="1" operator="equal">
      <formula>"sold out"</formula>
    </cfRule>
  </conditionalFormatting>
  <conditionalFormatting sqref="AM60:AM61">
    <cfRule type="cellIs" dxfId="9" priority="9" stopIfTrue="1" operator="equal">
      <formula>"~"</formula>
    </cfRule>
    <cfRule type="cellIs" dxfId="8" priority="10" stopIfTrue="1" operator="equal">
      <formula>"sold out"</formula>
    </cfRule>
  </conditionalFormatting>
  <conditionalFormatting sqref="AO60:AO61">
    <cfRule type="cellIs" dxfId="7" priority="7" stopIfTrue="1" operator="equal">
      <formula>"~"</formula>
    </cfRule>
    <cfRule type="cellIs" dxfId="6" priority="8" stopIfTrue="1" operator="equal">
      <formula>"sold out"</formula>
    </cfRule>
  </conditionalFormatting>
  <conditionalFormatting sqref="BC60:BJ61 AR60:AT61 BN60:BU61 AH60:AO61">
    <cfRule type="cellIs" dxfId="5" priority="5" stopIfTrue="1" operator="equal">
      <formula>"~"</formula>
    </cfRule>
    <cfRule type="cellIs" dxfId="4" priority="6" stopIfTrue="1" operator="equal">
      <formula>"sold out"</formula>
    </cfRule>
  </conditionalFormatting>
  <conditionalFormatting sqref="AL60:AL61 AN60:AN61 AJ60:AJ61 BD60:BJ61 AS60:AT61 BO60:BU61">
    <cfRule type="cellIs" dxfId="3" priority="4" operator="greaterThan">
      <formula>0</formula>
    </cfRule>
  </conditionalFormatting>
  <conditionalFormatting sqref="AU60:AY61">
    <cfRule type="cellIs" dxfId="2" priority="2" stopIfTrue="1" operator="equal">
      <formula>"~"</formula>
    </cfRule>
    <cfRule type="cellIs" dxfId="1" priority="3" stopIfTrue="1" operator="equal">
      <formula>"sold out"</formula>
    </cfRule>
  </conditionalFormatting>
  <conditionalFormatting sqref="AU60:AY61">
    <cfRule type="cellIs" dxfId="0" priority="1" operator="greaterThan">
      <formula>0</formula>
    </cfRule>
  </conditionalFormatting>
  <pageMargins left="0.7" right="0.7" top="0.75" bottom="0.75" header="0.3" footer="0.3"/>
  <pageSetup paperSize="9" orientation="portrait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B163"/>
  <sheetViews>
    <sheetView workbookViewId="0">
      <pane ySplit="1" topLeftCell="A40" activePane="bottomLeft" state="frozen"/>
      <selection pane="bottomLeft" activeCell="A59" sqref="A59"/>
    </sheetView>
  </sheetViews>
  <sheetFormatPr defaultRowHeight="15"/>
  <cols>
    <col min="1" max="1" width="13.85546875" bestFit="1" customWidth="1"/>
    <col min="2" max="2" width="6.85546875" bestFit="1" customWidth="1"/>
  </cols>
  <sheetData>
    <row r="1" spans="1:2" s="120" customFormat="1">
      <c r="A1" s="118" t="s">
        <v>78</v>
      </c>
      <c r="B1" s="119" t="s">
        <v>1754</v>
      </c>
    </row>
    <row r="2" spans="1:2">
      <c r="A2" s="116" t="s">
        <v>1692</v>
      </c>
      <c r="B2" s="117">
        <v>14.9</v>
      </c>
    </row>
    <row r="3" spans="1:2">
      <c r="A3" s="116" t="s">
        <v>1693</v>
      </c>
      <c r="B3" s="117">
        <v>9.9</v>
      </c>
    </row>
    <row r="4" spans="1:2">
      <c r="A4" s="116" t="s">
        <v>1645</v>
      </c>
      <c r="B4" s="117">
        <v>25.9</v>
      </c>
    </row>
    <row r="5" spans="1:2">
      <c r="A5" s="116" t="s">
        <v>1694</v>
      </c>
      <c r="B5" s="117">
        <v>19.899999999999999</v>
      </c>
    </row>
    <row r="6" spans="1:2">
      <c r="A6" s="116" t="s">
        <v>1695</v>
      </c>
      <c r="B6" s="117">
        <v>29.9</v>
      </c>
    </row>
    <row r="7" spans="1:2">
      <c r="A7" s="116" t="s">
        <v>1650</v>
      </c>
      <c r="B7" s="117">
        <v>23.9</v>
      </c>
    </row>
    <row r="8" spans="1:2">
      <c r="A8" s="116" t="s">
        <v>1698</v>
      </c>
      <c r="B8" s="117">
        <v>9.9</v>
      </c>
    </row>
    <row r="9" spans="1:2">
      <c r="A9" s="116" t="s">
        <v>1700</v>
      </c>
      <c r="B9" s="117">
        <v>16.899999999999999</v>
      </c>
    </row>
    <row r="10" spans="1:2">
      <c r="A10" s="116" t="s">
        <v>1702</v>
      </c>
      <c r="B10" s="117">
        <v>12.9</v>
      </c>
    </row>
    <row r="11" spans="1:2">
      <c r="A11" s="116" t="s">
        <v>133</v>
      </c>
      <c r="B11" s="117">
        <v>12.9</v>
      </c>
    </row>
    <row r="12" spans="1:2">
      <c r="A12" s="116" t="s">
        <v>134</v>
      </c>
      <c r="B12" s="117">
        <v>12.9</v>
      </c>
    </row>
    <row r="13" spans="1:2">
      <c r="A13" s="116" t="s">
        <v>1704</v>
      </c>
      <c r="B13" s="117">
        <v>29.9</v>
      </c>
    </row>
    <row r="14" spans="1:2">
      <c r="A14" s="116" t="s">
        <v>521</v>
      </c>
      <c r="B14" s="117">
        <v>9.9</v>
      </c>
    </row>
    <row r="15" spans="1:2">
      <c r="A15" s="116" t="s">
        <v>1705</v>
      </c>
      <c r="B15" s="117">
        <v>28.9</v>
      </c>
    </row>
    <row r="16" spans="1:2">
      <c r="A16" s="116" t="s">
        <v>519</v>
      </c>
      <c r="B16" s="117">
        <v>9.9</v>
      </c>
    </row>
    <row r="17" spans="1:2">
      <c r="A17" s="116" t="s">
        <v>455</v>
      </c>
      <c r="B17" s="117">
        <v>9.9</v>
      </c>
    </row>
    <row r="18" spans="1:2">
      <c r="A18" s="116" t="s">
        <v>518</v>
      </c>
      <c r="B18" s="117">
        <v>9.9</v>
      </c>
    </row>
    <row r="19" spans="1:2">
      <c r="A19" s="116" t="s">
        <v>1708</v>
      </c>
      <c r="B19" s="117">
        <v>14.9</v>
      </c>
    </row>
    <row r="20" spans="1:2">
      <c r="A20" s="116" t="s">
        <v>1709</v>
      </c>
      <c r="B20" s="117">
        <v>15.9</v>
      </c>
    </row>
    <row r="21" spans="1:2">
      <c r="A21" s="116" t="s">
        <v>1711</v>
      </c>
      <c r="B21" s="117">
        <v>16.899999999999999</v>
      </c>
    </row>
    <row r="22" spans="1:2">
      <c r="A22" s="116" t="s">
        <v>197</v>
      </c>
      <c r="B22" s="117">
        <v>14.9</v>
      </c>
    </row>
    <row r="23" spans="1:2">
      <c r="A23" s="116" t="s">
        <v>106</v>
      </c>
      <c r="B23" s="117">
        <v>17.899999999999999</v>
      </c>
    </row>
    <row r="24" spans="1:2">
      <c r="A24" s="116" t="s">
        <v>459</v>
      </c>
      <c r="B24" s="117">
        <v>17.899999999999999</v>
      </c>
    </row>
    <row r="25" spans="1:2">
      <c r="A25" s="116" t="s">
        <v>460</v>
      </c>
      <c r="B25" s="117">
        <v>11.9</v>
      </c>
    </row>
    <row r="26" spans="1:2">
      <c r="A26" s="116" t="s">
        <v>461</v>
      </c>
      <c r="B26" s="117">
        <v>17.899999999999999</v>
      </c>
    </row>
    <row r="27" spans="1:2">
      <c r="A27" s="116" t="s">
        <v>1716</v>
      </c>
      <c r="B27" s="117">
        <v>19.899999999999999</v>
      </c>
    </row>
    <row r="28" spans="1:2">
      <c r="A28" s="116" t="s">
        <v>1717</v>
      </c>
      <c r="B28" s="117">
        <v>22.9</v>
      </c>
    </row>
    <row r="29" spans="1:2">
      <c r="A29" s="116" t="s">
        <v>463</v>
      </c>
      <c r="B29" s="117">
        <v>40.9</v>
      </c>
    </row>
    <row r="30" spans="1:2">
      <c r="A30" s="116" t="s">
        <v>447</v>
      </c>
      <c r="B30" s="117">
        <v>41.9</v>
      </c>
    </row>
    <row r="31" spans="1:2">
      <c r="A31" s="116" t="s">
        <v>1722</v>
      </c>
      <c r="B31" s="117">
        <v>23.9</v>
      </c>
    </row>
    <row r="32" spans="1:2">
      <c r="A32" s="116" t="s">
        <v>117</v>
      </c>
      <c r="B32" s="117">
        <v>5.9</v>
      </c>
    </row>
    <row r="33" spans="1:2">
      <c r="A33" s="116" t="s">
        <v>449</v>
      </c>
      <c r="B33" s="117">
        <v>8.9</v>
      </c>
    </row>
    <row r="34" spans="1:2">
      <c r="A34" s="116" t="s">
        <v>464</v>
      </c>
      <c r="B34" s="117">
        <v>10.9</v>
      </c>
    </row>
    <row r="35" spans="1:2">
      <c r="A35" s="116" t="s">
        <v>465</v>
      </c>
      <c r="B35" s="117">
        <v>9.9</v>
      </c>
    </row>
    <row r="36" spans="1:2">
      <c r="A36" s="116" t="s">
        <v>1655</v>
      </c>
      <c r="B36" s="117">
        <v>12.9</v>
      </c>
    </row>
    <row r="37" spans="1:2">
      <c r="A37" s="116" t="s">
        <v>1728</v>
      </c>
      <c r="B37" s="117">
        <v>15.9</v>
      </c>
    </row>
    <row r="38" spans="1:2">
      <c r="A38" s="116" t="s">
        <v>1729</v>
      </c>
      <c r="B38" s="117">
        <v>10.9</v>
      </c>
    </row>
    <row r="39" spans="1:2">
      <c r="A39" s="116" t="s">
        <v>1730</v>
      </c>
      <c r="B39" s="117">
        <v>10.9</v>
      </c>
    </row>
    <row r="40" spans="1:2">
      <c r="A40" s="116" t="s">
        <v>1731</v>
      </c>
      <c r="B40" s="117">
        <v>11.9</v>
      </c>
    </row>
    <row r="41" spans="1:2">
      <c r="A41" s="116" t="s">
        <v>1732</v>
      </c>
      <c r="B41" s="117">
        <v>10.9</v>
      </c>
    </row>
    <row r="42" spans="1:2">
      <c r="A42" s="116" t="s">
        <v>1678</v>
      </c>
      <c r="B42" s="117">
        <v>32.9</v>
      </c>
    </row>
    <row r="43" spans="1:2">
      <c r="A43" s="116" t="s">
        <v>1733</v>
      </c>
      <c r="B43" s="117">
        <v>14.9</v>
      </c>
    </row>
    <row r="44" spans="1:2">
      <c r="A44" s="116" t="s">
        <v>37</v>
      </c>
      <c r="B44" s="117">
        <v>4.9000000000000004</v>
      </c>
    </row>
    <row r="45" spans="1:2">
      <c r="A45" s="116" t="s">
        <v>34</v>
      </c>
      <c r="B45" s="117">
        <v>3.9</v>
      </c>
    </row>
    <row r="46" spans="1:2">
      <c r="A46" s="116" t="s">
        <v>38</v>
      </c>
      <c r="B46" s="117">
        <v>4.9000000000000004</v>
      </c>
    </row>
    <row r="47" spans="1:2">
      <c r="A47" s="116" t="s">
        <v>1738</v>
      </c>
      <c r="B47" s="117">
        <v>34.9</v>
      </c>
    </row>
    <row r="48" spans="1:2">
      <c r="A48" s="116" t="s">
        <v>437</v>
      </c>
      <c r="B48" s="117">
        <v>17.899999999999999</v>
      </c>
    </row>
    <row r="49" spans="1:2">
      <c r="A49" s="116" t="s">
        <v>1740</v>
      </c>
      <c r="B49" s="117">
        <v>23.9</v>
      </c>
    </row>
    <row r="50" spans="1:2">
      <c r="A50" s="116" t="s">
        <v>441</v>
      </c>
      <c r="B50" s="117">
        <v>22.9</v>
      </c>
    </row>
    <row r="51" spans="1:2">
      <c r="A51" s="116" t="s">
        <v>1660</v>
      </c>
      <c r="B51" s="117">
        <v>29.9</v>
      </c>
    </row>
    <row r="52" spans="1:2">
      <c r="A52" s="116" t="s">
        <v>1744</v>
      </c>
      <c r="B52" s="117">
        <v>10.9</v>
      </c>
    </row>
    <row r="53" spans="1:2">
      <c r="A53" s="116" t="s">
        <v>1745</v>
      </c>
      <c r="B53" s="117">
        <v>9.9</v>
      </c>
    </row>
    <row r="54" spans="1:2">
      <c r="A54" s="116" t="s">
        <v>442</v>
      </c>
      <c r="B54" s="117">
        <v>28.9</v>
      </c>
    </row>
    <row r="55" spans="1:2">
      <c r="A55" s="116" t="s">
        <v>469</v>
      </c>
      <c r="B55" s="117">
        <v>39.9</v>
      </c>
    </row>
    <row r="56" spans="1:2">
      <c r="A56" s="116" t="s">
        <v>1644</v>
      </c>
      <c r="B56" s="117">
        <v>26.9</v>
      </c>
    </row>
    <row r="57" spans="1:2">
      <c r="A57" s="116"/>
      <c r="B57" s="117"/>
    </row>
    <row r="58" spans="1:2">
      <c r="A58" s="116" t="s">
        <v>2214</v>
      </c>
      <c r="B58" s="117">
        <v>16.899999999999999</v>
      </c>
    </row>
    <row r="59" spans="1:2">
      <c r="A59" s="116" t="s">
        <v>82</v>
      </c>
      <c r="B59" s="117">
        <v>5.9</v>
      </c>
    </row>
    <row r="60" spans="1:2">
      <c r="A60" s="116" t="s">
        <v>87</v>
      </c>
      <c r="B60" s="117">
        <v>9.9</v>
      </c>
    </row>
    <row r="61" spans="1:2">
      <c r="A61" s="116" t="s">
        <v>88</v>
      </c>
      <c r="B61" s="117">
        <v>10.9</v>
      </c>
    </row>
    <row r="62" spans="1:2">
      <c r="A62" s="116" t="s">
        <v>91</v>
      </c>
      <c r="B62" s="117">
        <v>11.9</v>
      </c>
    </row>
    <row r="63" spans="1:2">
      <c r="A63" s="116" t="s">
        <v>84</v>
      </c>
      <c r="B63" s="117">
        <v>8.9</v>
      </c>
    </row>
    <row r="64" spans="1:2">
      <c r="A64" s="116" t="s">
        <v>85</v>
      </c>
      <c r="B64" s="117">
        <v>8.9</v>
      </c>
    </row>
    <row r="65" spans="1:2">
      <c r="A65" s="116" t="s">
        <v>113</v>
      </c>
      <c r="B65" s="117">
        <v>10.9</v>
      </c>
    </row>
    <row r="66" spans="1:2">
      <c r="A66" s="116" t="s">
        <v>1703</v>
      </c>
      <c r="B66" s="117">
        <v>8.9</v>
      </c>
    </row>
    <row r="67" spans="1:2">
      <c r="A67" s="116" t="s">
        <v>150</v>
      </c>
      <c r="B67" s="117">
        <v>10.9</v>
      </c>
    </row>
    <row r="68" spans="1:2">
      <c r="A68" s="116" t="s">
        <v>151</v>
      </c>
      <c r="B68" s="117">
        <v>8.9</v>
      </c>
    </row>
    <row r="69" spans="1:2">
      <c r="A69" s="116" t="s">
        <v>1706</v>
      </c>
      <c r="B69" s="117">
        <v>11.9</v>
      </c>
    </row>
    <row r="70" spans="1:2">
      <c r="A70" s="116" t="s">
        <v>1658</v>
      </c>
      <c r="B70" s="117">
        <v>15.9</v>
      </c>
    </row>
    <row r="71" spans="1:2">
      <c r="A71" s="116" t="s">
        <v>2225</v>
      </c>
      <c r="B71" s="117">
        <v>16.899999999999999</v>
      </c>
    </row>
    <row r="72" spans="1:2">
      <c r="A72" s="116" t="s">
        <v>2233</v>
      </c>
      <c r="B72" s="117">
        <v>12.9</v>
      </c>
    </row>
    <row r="73" spans="1:2">
      <c r="A73" s="116" t="s">
        <v>2235</v>
      </c>
      <c r="B73" s="117">
        <v>39.9</v>
      </c>
    </row>
    <row r="74" spans="1:2">
      <c r="A74" s="116" t="s">
        <v>1647</v>
      </c>
      <c r="B74" s="117">
        <v>39.9</v>
      </c>
    </row>
    <row r="75" spans="1:2">
      <c r="A75" s="116" t="s">
        <v>1710</v>
      </c>
      <c r="B75" s="117">
        <v>41.9</v>
      </c>
    </row>
    <row r="76" spans="1:2">
      <c r="A76" s="116" t="s">
        <v>443</v>
      </c>
      <c r="B76" s="117">
        <v>41.9</v>
      </c>
    </row>
    <row r="77" spans="1:2">
      <c r="A77" s="116" t="s">
        <v>1646</v>
      </c>
      <c r="B77" s="117">
        <v>23.9</v>
      </c>
    </row>
    <row r="78" spans="1:2">
      <c r="A78" s="116" t="s">
        <v>435</v>
      </c>
      <c r="B78" s="117">
        <v>23.9</v>
      </c>
    </row>
    <row r="79" spans="1:2">
      <c r="A79" s="116" t="s">
        <v>2216</v>
      </c>
      <c r="B79" s="117">
        <v>16.899999999999999</v>
      </c>
    </row>
    <row r="80" spans="1:2">
      <c r="A80" s="116" t="s">
        <v>1679</v>
      </c>
      <c r="B80" s="117">
        <v>17.899999999999999</v>
      </c>
    </row>
    <row r="81" spans="1:2">
      <c r="A81" s="116" t="s">
        <v>1747</v>
      </c>
      <c r="B81" s="117">
        <v>23.9</v>
      </c>
    </row>
    <row r="82" spans="1:2">
      <c r="A82" s="116" t="s">
        <v>155</v>
      </c>
      <c r="B82" s="117">
        <v>11.9</v>
      </c>
    </row>
    <row r="83" spans="1:2">
      <c r="A83" s="116" t="s">
        <v>492</v>
      </c>
      <c r="B83" s="117">
        <v>11.9</v>
      </c>
    </row>
    <row r="84" spans="1:2">
      <c r="A84" s="116" t="s">
        <v>1719</v>
      </c>
      <c r="B84" s="117">
        <v>14.9</v>
      </c>
    </row>
    <row r="85" spans="1:2">
      <c r="A85" s="116" t="s">
        <v>1720</v>
      </c>
      <c r="B85" s="117">
        <v>12.9</v>
      </c>
    </row>
    <row r="86" spans="1:2">
      <c r="A86" s="116" t="s">
        <v>1723</v>
      </c>
      <c r="B86" s="117">
        <v>14.9</v>
      </c>
    </row>
    <row r="87" spans="1:2">
      <c r="A87" s="116" t="s">
        <v>1656</v>
      </c>
      <c r="B87" s="117">
        <v>13.9</v>
      </c>
    </row>
    <row r="88" spans="1:2">
      <c r="A88" s="116" t="s">
        <v>1726</v>
      </c>
      <c r="B88" s="117">
        <v>9.9</v>
      </c>
    </row>
    <row r="89" spans="1:2">
      <c r="A89" s="116" t="s">
        <v>1659</v>
      </c>
      <c r="B89" s="117">
        <v>10.9</v>
      </c>
    </row>
    <row r="90" spans="1:2">
      <c r="A90" s="116" t="s">
        <v>1657</v>
      </c>
      <c r="B90" s="117">
        <v>14.9</v>
      </c>
    </row>
    <row r="91" spans="1:2">
      <c r="A91" s="116" t="s">
        <v>1727</v>
      </c>
      <c r="B91" s="117">
        <v>10.9</v>
      </c>
    </row>
    <row r="92" spans="1:2">
      <c r="A92" s="116" t="s">
        <v>1748</v>
      </c>
      <c r="B92" s="117">
        <v>9.9</v>
      </c>
    </row>
    <row r="93" spans="1:2">
      <c r="A93" s="116" t="s">
        <v>156</v>
      </c>
      <c r="B93" s="117">
        <v>21.9</v>
      </c>
    </row>
    <row r="94" spans="1:2">
      <c r="A94" s="116" t="s">
        <v>1652</v>
      </c>
      <c r="B94" s="117">
        <v>21.9</v>
      </c>
    </row>
    <row r="95" spans="1:2">
      <c r="A95" s="116" t="s">
        <v>493</v>
      </c>
      <c r="B95" s="117">
        <v>17.899999999999999</v>
      </c>
    </row>
    <row r="96" spans="1:2">
      <c r="A96" s="116" t="s">
        <v>1654</v>
      </c>
      <c r="B96" s="117">
        <v>21.9</v>
      </c>
    </row>
    <row r="97" spans="1:2">
      <c r="A97" s="116" t="s">
        <v>1653</v>
      </c>
      <c r="B97" s="117">
        <v>21.9</v>
      </c>
    </row>
    <row r="98" spans="1:2">
      <c r="A98" s="116" t="s">
        <v>1687</v>
      </c>
      <c r="B98" s="117">
        <v>24.9</v>
      </c>
    </row>
    <row r="99" spans="1:2">
      <c r="A99" s="116" t="s">
        <v>496</v>
      </c>
      <c r="B99" s="117">
        <v>17.899999999999999</v>
      </c>
    </row>
    <row r="100" spans="1:2">
      <c r="A100" s="116" t="s">
        <v>1734</v>
      </c>
      <c r="B100" s="117">
        <v>39.9</v>
      </c>
    </row>
    <row r="101" spans="1:2">
      <c r="A101" s="116" t="s">
        <v>163</v>
      </c>
      <c r="B101" s="117">
        <v>19.899999999999999</v>
      </c>
    </row>
    <row r="102" spans="1:2">
      <c r="A102" s="116" t="s">
        <v>1688</v>
      </c>
      <c r="B102" s="117">
        <v>24.9</v>
      </c>
    </row>
    <row r="103" spans="1:2">
      <c r="A103" s="116" t="s">
        <v>1689</v>
      </c>
      <c r="B103" s="117">
        <v>13.9</v>
      </c>
    </row>
    <row r="104" spans="1:2">
      <c r="A104" s="116" t="s">
        <v>1648</v>
      </c>
      <c r="B104" s="117">
        <v>29.9</v>
      </c>
    </row>
    <row r="105" spans="1:2">
      <c r="A105" s="116"/>
      <c r="B105" s="117"/>
    </row>
    <row r="106" spans="1:2">
      <c r="A106" s="116" t="s">
        <v>89</v>
      </c>
      <c r="B106" s="117">
        <v>10.9</v>
      </c>
    </row>
    <row r="107" spans="1:2">
      <c r="A107" s="116" t="s">
        <v>169</v>
      </c>
      <c r="B107" s="117">
        <v>11.9</v>
      </c>
    </row>
    <row r="108" spans="1:2">
      <c r="A108" s="116" t="s">
        <v>2248</v>
      </c>
      <c r="B108" s="117">
        <v>7.9</v>
      </c>
    </row>
    <row r="109" spans="1:2">
      <c r="A109" s="116" t="s">
        <v>2219</v>
      </c>
      <c r="B109" s="117">
        <v>12.9</v>
      </c>
    </row>
    <row r="110" spans="1:2">
      <c r="A110" s="116" t="s">
        <v>1621</v>
      </c>
      <c r="B110" s="117">
        <v>15.9</v>
      </c>
    </row>
    <row r="111" spans="1:2">
      <c r="A111" s="116" t="s">
        <v>1749</v>
      </c>
      <c r="B111" s="117">
        <v>7.9</v>
      </c>
    </row>
    <row r="112" spans="1:2">
      <c r="A112" s="116" t="s">
        <v>1750</v>
      </c>
      <c r="B112" s="117">
        <v>7.9</v>
      </c>
    </row>
    <row r="113" spans="1:2">
      <c r="A113" s="116" t="s">
        <v>1696</v>
      </c>
      <c r="B113" s="117">
        <v>19.899999999999999</v>
      </c>
    </row>
    <row r="114" spans="1:2">
      <c r="A114" s="116" t="s">
        <v>1697</v>
      </c>
      <c r="B114" s="117">
        <v>24.9</v>
      </c>
    </row>
    <row r="115" spans="1:2">
      <c r="A115" s="116" t="s">
        <v>1699</v>
      </c>
      <c r="B115" s="117">
        <v>10.9</v>
      </c>
    </row>
    <row r="116" spans="1:2">
      <c r="A116" s="116" t="s">
        <v>107</v>
      </c>
      <c r="B116" s="117">
        <v>29.9</v>
      </c>
    </row>
    <row r="117" spans="1:2">
      <c r="A117" s="116" t="s">
        <v>1701</v>
      </c>
      <c r="B117" s="117">
        <v>9.9</v>
      </c>
    </row>
    <row r="118" spans="1:2">
      <c r="A118" s="116" t="s">
        <v>517</v>
      </c>
      <c r="B118" s="117">
        <v>9.9</v>
      </c>
    </row>
    <row r="119" spans="1:2">
      <c r="A119" s="116" t="s">
        <v>2253</v>
      </c>
      <c r="B119" s="117">
        <v>10.9</v>
      </c>
    </row>
    <row r="120" spans="1:2">
      <c r="A120" s="116" t="s">
        <v>173</v>
      </c>
      <c r="B120" s="117">
        <v>7.9</v>
      </c>
    </row>
    <row r="121" spans="1:2">
      <c r="A121" s="116" t="s">
        <v>1751</v>
      </c>
      <c r="B121" s="117">
        <v>3.5</v>
      </c>
    </row>
    <row r="122" spans="1:2">
      <c r="A122" s="116" t="s">
        <v>1752</v>
      </c>
      <c r="B122" s="117">
        <v>2.5</v>
      </c>
    </row>
    <row r="123" spans="1:2">
      <c r="A123" s="116" t="s">
        <v>1707</v>
      </c>
      <c r="B123" s="117">
        <v>9.9</v>
      </c>
    </row>
    <row r="124" spans="1:2">
      <c r="A124" s="116" t="s">
        <v>1675</v>
      </c>
      <c r="B124" s="117">
        <v>17.899999999999999</v>
      </c>
    </row>
    <row r="125" spans="1:2">
      <c r="A125" s="116" t="s">
        <v>1753</v>
      </c>
      <c r="B125" s="117">
        <v>11.9</v>
      </c>
    </row>
    <row r="126" spans="1:2">
      <c r="A126" s="116" t="s">
        <v>2237</v>
      </c>
      <c r="B126" s="117">
        <v>10.9</v>
      </c>
    </row>
    <row r="127" spans="1:2">
      <c r="A127" s="116" t="s">
        <v>2236</v>
      </c>
      <c r="B127" s="117">
        <v>10.9</v>
      </c>
    </row>
    <row r="128" spans="1:2">
      <c r="A128" s="116" t="s">
        <v>2238</v>
      </c>
      <c r="B128" s="117">
        <v>9.9</v>
      </c>
    </row>
    <row r="129" spans="1:2">
      <c r="A129" s="116" t="s">
        <v>2244</v>
      </c>
      <c r="B129" s="117">
        <v>11.9</v>
      </c>
    </row>
    <row r="130" spans="1:2">
      <c r="A130" s="116" t="s">
        <v>1712</v>
      </c>
      <c r="B130" s="117">
        <v>13.9</v>
      </c>
    </row>
    <row r="131" spans="1:2">
      <c r="A131" s="116" t="s">
        <v>1713</v>
      </c>
      <c r="B131" s="117">
        <v>37.9</v>
      </c>
    </row>
    <row r="132" spans="1:2">
      <c r="A132" s="116" t="s">
        <v>513</v>
      </c>
      <c r="B132" s="117">
        <v>19.899999999999999</v>
      </c>
    </row>
    <row r="133" spans="1:2">
      <c r="A133" s="116" t="s">
        <v>1714</v>
      </c>
      <c r="B133" s="117">
        <v>33.9</v>
      </c>
    </row>
    <row r="134" spans="1:2">
      <c r="A134" s="116" t="s">
        <v>1715</v>
      </c>
      <c r="B134" s="117">
        <v>8.9</v>
      </c>
    </row>
    <row r="135" spans="1:2">
      <c r="A135" s="116" t="s">
        <v>444</v>
      </c>
      <c r="B135" s="117">
        <v>19.899999999999999</v>
      </c>
    </row>
    <row r="136" spans="1:2">
      <c r="A136" s="116" t="s">
        <v>1718</v>
      </c>
      <c r="B136" s="117">
        <v>9.9</v>
      </c>
    </row>
    <row r="137" spans="1:2">
      <c r="A137" s="116" t="s">
        <v>446</v>
      </c>
      <c r="B137" s="117">
        <v>16.899999999999999</v>
      </c>
    </row>
    <row r="138" spans="1:2">
      <c r="A138" s="116" t="s">
        <v>1721</v>
      </c>
      <c r="B138" s="117">
        <v>33.9</v>
      </c>
    </row>
    <row r="139" spans="1:2">
      <c r="A139" s="116" t="s">
        <v>1724</v>
      </c>
      <c r="B139" s="117">
        <v>39.9</v>
      </c>
    </row>
    <row r="140" spans="1:2">
      <c r="A140" s="116" t="s">
        <v>1725</v>
      </c>
      <c r="B140" s="117">
        <v>41.9</v>
      </c>
    </row>
    <row r="141" spans="1:2">
      <c r="A141" s="116" t="s">
        <v>1682</v>
      </c>
      <c r="B141" s="117">
        <v>12.9</v>
      </c>
    </row>
    <row r="142" spans="1:2">
      <c r="A142" s="116" t="s">
        <v>41</v>
      </c>
      <c r="B142" s="117">
        <v>8.9</v>
      </c>
    </row>
    <row r="143" spans="1:2">
      <c r="A143" s="116" t="s">
        <v>42</v>
      </c>
      <c r="B143" s="117">
        <v>3.9</v>
      </c>
    </row>
    <row r="144" spans="1:2">
      <c r="A144" s="116" t="s">
        <v>43</v>
      </c>
      <c r="B144" s="117">
        <v>5.9</v>
      </c>
    </row>
    <row r="145" spans="1:2">
      <c r="A145" s="116" t="s">
        <v>31</v>
      </c>
      <c r="B145" s="117">
        <v>9.9</v>
      </c>
    </row>
    <row r="146" spans="1:2">
      <c r="A146" s="116" t="s">
        <v>32</v>
      </c>
      <c r="B146" s="117">
        <v>3.9</v>
      </c>
    </row>
    <row r="147" spans="1:2">
      <c r="A147" s="116" t="s">
        <v>29</v>
      </c>
      <c r="B147" s="117">
        <v>5.9</v>
      </c>
    </row>
    <row r="148" spans="1:2">
      <c r="A148" s="116" t="s">
        <v>39</v>
      </c>
      <c r="B148" s="117">
        <v>4.9000000000000004</v>
      </c>
    </row>
    <row r="149" spans="1:2">
      <c r="A149" s="116" t="s">
        <v>110</v>
      </c>
      <c r="B149" s="117">
        <v>4.9000000000000004</v>
      </c>
    </row>
    <row r="150" spans="1:2">
      <c r="A150" s="116" t="s">
        <v>102</v>
      </c>
      <c r="B150" s="117">
        <v>5.9</v>
      </c>
    </row>
    <row r="151" spans="1:2">
      <c r="A151" s="116" t="s">
        <v>114</v>
      </c>
      <c r="B151" s="117">
        <v>4.9000000000000004</v>
      </c>
    </row>
    <row r="152" spans="1:2">
      <c r="A152" s="116" t="s">
        <v>115</v>
      </c>
      <c r="B152" s="117">
        <v>4.9000000000000004</v>
      </c>
    </row>
    <row r="153" spans="1:2">
      <c r="A153" s="116" t="s">
        <v>1735</v>
      </c>
      <c r="B153" s="117">
        <v>16.899999999999999</v>
      </c>
    </row>
    <row r="154" spans="1:2">
      <c r="A154" s="116" t="s">
        <v>1736</v>
      </c>
      <c r="B154" s="117">
        <v>16.899999999999999</v>
      </c>
    </row>
    <row r="155" spans="1:2">
      <c r="A155" s="116" t="s">
        <v>189</v>
      </c>
      <c r="B155" s="117">
        <v>9.9</v>
      </c>
    </row>
    <row r="156" spans="1:2">
      <c r="A156" s="116" t="s">
        <v>1737</v>
      </c>
      <c r="B156" s="117">
        <v>9.9</v>
      </c>
    </row>
    <row r="157" spans="1:2">
      <c r="A157" s="116" t="s">
        <v>524</v>
      </c>
      <c r="B157" s="117">
        <v>24.9</v>
      </c>
    </row>
    <row r="158" spans="1:2">
      <c r="A158" s="116" t="s">
        <v>1739</v>
      </c>
      <c r="B158" s="117">
        <v>33.9</v>
      </c>
    </row>
    <row r="159" spans="1:2">
      <c r="A159" s="116" t="s">
        <v>1741</v>
      </c>
      <c r="B159" s="117">
        <v>8.9</v>
      </c>
    </row>
    <row r="160" spans="1:2">
      <c r="A160" s="116" t="s">
        <v>1742</v>
      </c>
      <c r="B160" s="117">
        <v>12.9</v>
      </c>
    </row>
    <row r="161" spans="1:2">
      <c r="A161" s="116" t="s">
        <v>1743</v>
      </c>
      <c r="B161" s="117">
        <v>14.9</v>
      </c>
    </row>
    <row r="162" spans="1:2">
      <c r="A162" s="116" t="s">
        <v>1643</v>
      </c>
      <c r="B162" s="117">
        <v>32.9</v>
      </c>
    </row>
    <row r="163" spans="1:2">
      <c r="A163" s="116" t="s">
        <v>1746</v>
      </c>
      <c r="B163" s="117">
        <v>28.9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I1094"/>
  <sheetViews>
    <sheetView workbookViewId="0">
      <pane ySplit="1" topLeftCell="A1067" activePane="bottomLeft" state="frozen"/>
      <selection pane="bottomLeft" activeCell="C1078" sqref="C1078"/>
    </sheetView>
  </sheetViews>
  <sheetFormatPr defaultColWidth="8.85546875" defaultRowHeight="15"/>
  <cols>
    <col min="1" max="1" width="12" style="53" bestFit="1" customWidth="1"/>
    <col min="2" max="2" width="62.7109375" style="53" bestFit="1" customWidth="1"/>
    <col min="3" max="3" width="7.5703125" style="53" bestFit="1" customWidth="1"/>
    <col min="4" max="4" width="7" style="55" bestFit="1" customWidth="1"/>
    <col min="5" max="5" width="11.7109375" style="54" bestFit="1" customWidth="1"/>
    <col min="6" max="6" width="11.7109375" style="52" bestFit="1" customWidth="1"/>
    <col min="7" max="7" width="10.28515625" style="52" bestFit="1" customWidth="1"/>
    <col min="8" max="8" width="22.5703125" style="52" bestFit="1" customWidth="1"/>
    <col min="9" max="16384" width="8.85546875" style="52"/>
  </cols>
  <sheetData>
    <row r="1" spans="1:9" s="47" customFormat="1">
      <c r="A1" s="45" t="s">
        <v>46</v>
      </c>
      <c r="B1" s="45" t="s">
        <v>47</v>
      </c>
      <c r="C1" s="45" t="s">
        <v>48</v>
      </c>
      <c r="D1" s="45" t="s">
        <v>49</v>
      </c>
      <c r="E1" s="46" t="s">
        <v>50</v>
      </c>
      <c r="F1" s="45" t="s">
        <v>51</v>
      </c>
      <c r="G1" s="47" t="s">
        <v>845</v>
      </c>
      <c r="H1" s="47" t="s">
        <v>1642</v>
      </c>
      <c r="I1" s="47" t="s">
        <v>2183</v>
      </c>
    </row>
    <row r="2" spans="1:9">
      <c r="A2" s="48" t="s">
        <v>331</v>
      </c>
      <c r="B2" s="48" t="s">
        <v>242</v>
      </c>
      <c r="C2" s="48" t="s">
        <v>119</v>
      </c>
      <c r="D2" s="49">
        <v>2</v>
      </c>
      <c r="E2" s="50">
        <v>669.39</v>
      </c>
      <c r="F2" s="51">
        <f t="shared" ref="F2:F65" si="0">D2*E2</f>
        <v>1338.78</v>
      </c>
      <c r="G2" s="52" t="s">
        <v>33</v>
      </c>
      <c r="H2" s="52">
        <v>4208</v>
      </c>
      <c r="I2" s="52" t="s">
        <v>15</v>
      </c>
    </row>
    <row r="3" spans="1:9">
      <c r="A3" s="48" t="s">
        <v>330</v>
      </c>
      <c r="B3" s="48" t="s">
        <v>241</v>
      </c>
      <c r="C3" s="48" t="s">
        <v>119</v>
      </c>
      <c r="D3" s="49">
        <v>17</v>
      </c>
      <c r="E3" s="50">
        <v>398.47</v>
      </c>
      <c r="F3" s="51">
        <f t="shared" si="0"/>
        <v>6773.9900000000007</v>
      </c>
      <c r="G3" s="52" t="s">
        <v>33</v>
      </c>
      <c r="H3" s="52" t="s">
        <v>36</v>
      </c>
      <c r="I3" s="52" t="s">
        <v>15</v>
      </c>
    </row>
    <row r="4" spans="1:9">
      <c r="A4" s="48" t="s">
        <v>1521</v>
      </c>
      <c r="B4" s="48" t="s">
        <v>1522</v>
      </c>
      <c r="C4" s="48" t="s">
        <v>119</v>
      </c>
      <c r="D4" s="49">
        <v>26</v>
      </c>
      <c r="E4" s="50">
        <v>613.25</v>
      </c>
      <c r="F4" s="51">
        <f t="shared" si="0"/>
        <v>15944.5</v>
      </c>
      <c r="G4" s="52" t="s">
        <v>33</v>
      </c>
      <c r="H4" s="52" t="s">
        <v>31</v>
      </c>
      <c r="I4" s="52" t="s">
        <v>15</v>
      </c>
    </row>
    <row r="5" spans="1:9">
      <c r="A5" s="48" t="s">
        <v>332</v>
      </c>
      <c r="B5" s="48" t="s">
        <v>243</v>
      </c>
      <c r="C5" s="48" t="s">
        <v>119</v>
      </c>
      <c r="D5" s="49">
        <v>31</v>
      </c>
      <c r="E5" s="50">
        <v>264.14</v>
      </c>
      <c r="F5" s="51">
        <f t="shared" si="0"/>
        <v>8188.3399999999992</v>
      </c>
      <c r="G5" s="52" t="s">
        <v>33</v>
      </c>
      <c r="H5" s="52" t="s">
        <v>32</v>
      </c>
      <c r="I5" s="52" t="s">
        <v>15</v>
      </c>
    </row>
    <row r="6" spans="1:9">
      <c r="A6" s="48" t="s">
        <v>1098</v>
      </c>
      <c r="B6" s="48" t="s">
        <v>1099</v>
      </c>
      <c r="C6" s="48" t="s">
        <v>119</v>
      </c>
      <c r="D6" s="49">
        <v>10</v>
      </c>
      <c r="E6" s="50">
        <v>365.51</v>
      </c>
      <c r="F6" s="51">
        <f t="shared" si="0"/>
        <v>3655.1</v>
      </c>
      <c r="G6" s="52" t="s">
        <v>33</v>
      </c>
      <c r="H6" s="52" t="s">
        <v>102</v>
      </c>
      <c r="I6" s="52" t="s">
        <v>15</v>
      </c>
    </row>
    <row r="7" spans="1:9">
      <c r="A7" s="48" t="s">
        <v>1100</v>
      </c>
      <c r="B7" s="48" t="s">
        <v>1101</v>
      </c>
      <c r="C7" s="48" t="s">
        <v>119</v>
      </c>
      <c r="D7" s="49">
        <v>1</v>
      </c>
      <c r="E7" s="50">
        <v>545</v>
      </c>
      <c r="F7" s="51">
        <f t="shared" si="0"/>
        <v>545</v>
      </c>
      <c r="G7" s="52" t="s">
        <v>74</v>
      </c>
      <c r="H7" s="52" t="s">
        <v>452</v>
      </c>
      <c r="I7" s="52" t="s">
        <v>9</v>
      </c>
    </row>
    <row r="8" spans="1:9">
      <c r="A8" s="48" t="s">
        <v>1102</v>
      </c>
      <c r="B8" s="48" t="s">
        <v>1103</v>
      </c>
      <c r="C8" s="48" t="s">
        <v>121</v>
      </c>
      <c r="D8" s="49">
        <v>2</v>
      </c>
      <c r="E8" s="50">
        <v>467.64</v>
      </c>
      <c r="F8" s="51">
        <f t="shared" si="0"/>
        <v>935.28</v>
      </c>
      <c r="G8" s="52" t="s">
        <v>74</v>
      </c>
      <c r="H8" s="52" t="s">
        <v>454</v>
      </c>
      <c r="I8" s="52" t="s">
        <v>11</v>
      </c>
    </row>
    <row r="9" spans="1:9">
      <c r="A9" s="48" t="s">
        <v>1104</v>
      </c>
      <c r="B9" s="48" t="s">
        <v>1105</v>
      </c>
      <c r="C9" s="48" t="s">
        <v>121</v>
      </c>
      <c r="D9" s="49">
        <v>1</v>
      </c>
      <c r="E9" s="50">
        <v>467.64</v>
      </c>
      <c r="F9" s="51">
        <f t="shared" si="0"/>
        <v>467.64</v>
      </c>
      <c r="G9" s="52" t="s">
        <v>74</v>
      </c>
      <c r="H9" s="52" t="s">
        <v>454</v>
      </c>
      <c r="I9" s="52" t="s">
        <v>15</v>
      </c>
    </row>
    <row r="10" spans="1:9">
      <c r="A10" s="48" t="s">
        <v>1115</v>
      </c>
      <c r="B10" s="48" t="s">
        <v>1116</v>
      </c>
      <c r="C10" s="48" t="s">
        <v>121</v>
      </c>
      <c r="D10" s="49">
        <v>12</v>
      </c>
      <c r="E10" s="50">
        <v>726.94</v>
      </c>
      <c r="F10" s="51">
        <f t="shared" si="0"/>
        <v>8723.2800000000007</v>
      </c>
      <c r="G10" s="52" t="s">
        <v>74</v>
      </c>
      <c r="H10" s="52" t="s">
        <v>455</v>
      </c>
      <c r="I10" s="52" t="s">
        <v>25</v>
      </c>
    </row>
    <row r="11" spans="1:9">
      <c r="A11" s="48" t="s">
        <v>1117</v>
      </c>
      <c r="B11" s="48" t="s">
        <v>1116</v>
      </c>
      <c r="C11" s="48" t="s">
        <v>120</v>
      </c>
      <c r="D11" s="49">
        <v>16</v>
      </c>
      <c r="E11" s="50">
        <v>726.94</v>
      </c>
      <c r="F11" s="51">
        <f t="shared" si="0"/>
        <v>11631.04</v>
      </c>
      <c r="G11" s="52" t="s">
        <v>74</v>
      </c>
      <c r="H11" s="52" t="s">
        <v>455</v>
      </c>
      <c r="I11" s="52" t="s">
        <v>25</v>
      </c>
    </row>
    <row r="12" spans="1:9">
      <c r="A12" s="48" t="s">
        <v>1120</v>
      </c>
      <c r="B12" s="48" t="s">
        <v>1119</v>
      </c>
      <c r="C12" s="48" t="s">
        <v>121</v>
      </c>
      <c r="D12" s="49">
        <v>6</v>
      </c>
      <c r="E12" s="50">
        <v>726.94</v>
      </c>
      <c r="F12" s="51">
        <f t="shared" si="0"/>
        <v>4361.6400000000003</v>
      </c>
      <c r="G12" s="52" t="s">
        <v>74</v>
      </c>
      <c r="H12" s="52" t="s">
        <v>455</v>
      </c>
      <c r="I12" s="52" t="s">
        <v>531</v>
      </c>
    </row>
    <row r="13" spans="1:9">
      <c r="A13" s="48" t="s">
        <v>1121</v>
      </c>
      <c r="B13" s="48" t="s">
        <v>1119</v>
      </c>
      <c r="C13" s="48" t="s">
        <v>120</v>
      </c>
      <c r="D13" s="49">
        <v>6</v>
      </c>
      <c r="E13" s="50">
        <v>726.94</v>
      </c>
      <c r="F13" s="51">
        <f t="shared" si="0"/>
        <v>4361.6400000000003</v>
      </c>
      <c r="G13" s="52" t="s">
        <v>74</v>
      </c>
      <c r="H13" s="52" t="s">
        <v>455</v>
      </c>
      <c r="I13" s="52" t="s">
        <v>531</v>
      </c>
    </row>
    <row r="14" spans="1:9">
      <c r="A14" s="48" t="s">
        <v>1118</v>
      </c>
      <c r="B14" s="48" t="s">
        <v>1119</v>
      </c>
      <c r="C14" s="48" t="s">
        <v>119</v>
      </c>
      <c r="D14" s="49">
        <v>1</v>
      </c>
      <c r="E14" s="50">
        <v>453</v>
      </c>
      <c r="F14" s="51">
        <f t="shared" si="0"/>
        <v>453</v>
      </c>
      <c r="G14" s="52" t="s">
        <v>74</v>
      </c>
      <c r="H14" s="52" t="s">
        <v>455</v>
      </c>
      <c r="I14" s="52" t="s">
        <v>531</v>
      </c>
    </row>
    <row r="15" spans="1:9">
      <c r="A15" s="48" t="s">
        <v>1109</v>
      </c>
      <c r="B15" s="48" t="s">
        <v>1110</v>
      </c>
      <c r="C15" s="48" t="s">
        <v>121</v>
      </c>
      <c r="D15" s="49">
        <v>14</v>
      </c>
      <c r="E15" s="50">
        <v>726.94</v>
      </c>
      <c r="F15" s="51">
        <f t="shared" si="0"/>
        <v>10177.16</v>
      </c>
      <c r="G15" s="52" t="s">
        <v>74</v>
      </c>
      <c r="H15" s="52" t="s">
        <v>455</v>
      </c>
      <c r="I15" s="52" t="s">
        <v>11</v>
      </c>
    </row>
    <row r="16" spans="1:9">
      <c r="A16" s="48" t="s">
        <v>1111</v>
      </c>
      <c r="B16" s="48" t="s">
        <v>1110</v>
      </c>
      <c r="C16" s="48" t="s">
        <v>120</v>
      </c>
      <c r="D16" s="49">
        <v>17</v>
      </c>
      <c r="E16" s="50">
        <v>726.94</v>
      </c>
      <c r="F16" s="51">
        <f t="shared" si="0"/>
        <v>12357.980000000001</v>
      </c>
      <c r="G16" s="52" t="s">
        <v>74</v>
      </c>
      <c r="H16" s="52" t="s">
        <v>455</v>
      </c>
      <c r="I16" s="52" t="s">
        <v>11</v>
      </c>
    </row>
    <row r="17" spans="1:9">
      <c r="A17" s="48" t="s">
        <v>1106</v>
      </c>
      <c r="B17" s="48" t="s">
        <v>1107</v>
      </c>
      <c r="C17" s="48" t="s">
        <v>121</v>
      </c>
      <c r="D17" s="49">
        <v>18</v>
      </c>
      <c r="E17" s="50">
        <v>726.94</v>
      </c>
      <c r="F17" s="51">
        <f t="shared" si="0"/>
        <v>13084.920000000002</v>
      </c>
      <c r="G17" s="52" t="s">
        <v>74</v>
      </c>
      <c r="H17" s="52" t="s">
        <v>455</v>
      </c>
      <c r="I17" s="52" t="s">
        <v>20</v>
      </c>
    </row>
    <row r="18" spans="1:9">
      <c r="A18" s="48" t="s">
        <v>1108</v>
      </c>
      <c r="B18" s="48" t="s">
        <v>1107</v>
      </c>
      <c r="C18" s="48" t="s">
        <v>120</v>
      </c>
      <c r="D18" s="49">
        <v>16</v>
      </c>
      <c r="E18" s="50">
        <v>726.94</v>
      </c>
      <c r="F18" s="51">
        <f t="shared" si="0"/>
        <v>11631.04</v>
      </c>
      <c r="G18" s="52" t="s">
        <v>74</v>
      </c>
      <c r="H18" s="52" t="s">
        <v>455</v>
      </c>
      <c r="I18" s="52" t="s">
        <v>20</v>
      </c>
    </row>
    <row r="19" spans="1:9">
      <c r="A19" s="48" t="s">
        <v>1112</v>
      </c>
      <c r="B19" s="48" t="s">
        <v>1113</v>
      </c>
      <c r="C19" s="48" t="s">
        <v>121</v>
      </c>
      <c r="D19" s="49">
        <v>16</v>
      </c>
      <c r="E19" s="50">
        <v>726.94</v>
      </c>
      <c r="F19" s="51">
        <f t="shared" si="0"/>
        <v>11631.04</v>
      </c>
      <c r="G19" s="52" t="s">
        <v>74</v>
      </c>
      <c r="H19" s="52" t="s">
        <v>455</v>
      </c>
      <c r="I19" s="52" t="s">
        <v>15</v>
      </c>
    </row>
    <row r="20" spans="1:9">
      <c r="A20" s="48" t="s">
        <v>1114</v>
      </c>
      <c r="B20" s="48" t="s">
        <v>1113</v>
      </c>
      <c r="C20" s="48" t="s">
        <v>120</v>
      </c>
      <c r="D20" s="49">
        <v>20</v>
      </c>
      <c r="E20" s="50">
        <v>726.94</v>
      </c>
      <c r="F20" s="51">
        <f t="shared" si="0"/>
        <v>14538.800000000001</v>
      </c>
      <c r="G20" s="52" t="s">
        <v>74</v>
      </c>
      <c r="H20" s="52" t="s">
        <v>455</v>
      </c>
      <c r="I20" s="52" t="s">
        <v>15</v>
      </c>
    </row>
    <row r="21" spans="1:9">
      <c r="A21" s="48" t="s">
        <v>988</v>
      </c>
      <c r="B21" s="48" t="s">
        <v>989</v>
      </c>
      <c r="C21" s="48" t="s">
        <v>121</v>
      </c>
      <c r="D21" s="49">
        <v>1</v>
      </c>
      <c r="E21" s="50">
        <v>1045</v>
      </c>
      <c r="F21" s="51">
        <f t="shared" si="0"/>
        <v>1045</v>
      </c>
      <c r="G21" s="52" t="s">
        <v>74</v>
      </c>
      <c r="H21" s="52" t="s">
        <v>798</v>
      </c>
      <c r="I21" s="52" t="s">
        <v>11</v>
      </c>
    </row>
    <row r="22" spans="1:9">
      <c r="A22" s="48" t="s">
        <v>990</v>
      </c>
      <c r="B22" s="48" t="s">
        <v>989</v>
      </c>
      <c r="C22" s="48" t="s">
        <v>124</v>
      </c>
      <c r="D22" s="49">
        <v>1</v>
      </c>
      <c r="E22" s="50">
        <v>1045</v>
      </c>
      <c r="F22" s="51">
        <f t="shared" si="0"/>
        <v>1045</v>
      </c>
      <c r="G22" s="52" t="s">
        <v>74</v>
      </c>
      <c r="H22" s="52" t="s">
        <v>798</v>
      </c>
      <c r="I22" s="52" t="s">
        <v>11</v>
      </c>
    </row>
    <row r="23" spans="1:9">
      <c r="A23" s="48" t="s">
        <v>991</v>
      </c>
      <c r="B23" s="48" t="s">
        <v>989</v>
      </c>
      <c r="C23" s="48" t="s">
        <v>120</v>
      </c>
      <c r="D23" s="49">
        <v>1</v>
      </c>
      <c r="E23" s="50">
        <v>1045</v>
      </c>
      <c r="F23" s="51">
        <f t="shared" si="0"/>
        <v>1045</v>
      </c>
      <c r="G23" s="52" t="s">
        <v>74</v>
      </c>
      <c r="H23" s="52" t="s">
        <v>798</v>
      </c>
      <c r="I23" s="52" t="s">
        <v>11</v>
      </c>
    </row>
    <row r="24" spans="1:9">
      <c r="A24" s="48" t="s">
        <v>992</v>
      </c>
      <c r="B24" s="48" t="s">
        <v>989</v>
      </c>
      <c r="C24" s="48" t="s">
        <v>126</v>
      </c>
      <c r="D24" s="49">
        <v>1</v>
      </c>
      <c r="E24" s="50">
        <v>1045</v>
      </c>
      <c r="F24" s="51">
        <f t="shared" si="0"/>
        <v>1045</v>
      </c>
      <c r="G24" s="52" t="s">
        <v>74</v>
      </c>
      <c r="H24" s="52" t="s">
        <v>798</v>
      </c>
      <c r="I24" s="52" t="s">
        <v>11</v>
      </c>
    </row>
    <row r="25" spans="1:9">
      <c r="A25" s="48" t="s">
        <v>987</v>
      </c>
      <c r="B25" s="48" t="s">
        <v>986</v>
      </c>
      <c r="C25" s="48" t="s">
        <v>120</v>
      </c>
      <c r="D25" s="49">
        <v>1</v>
      </c>
      <c r="E25" s="50">
        <v>1045</v>
      </c>
      <c r="F25" s="51">
        <f t="shared" si="0"/>
        <v>1045</v>
      </c>
      <c r="G25" s="52" t="s">
        <v>74</v>
      </c>
      <c r="H25" s="52" t="s">
        <v>798</v>
      </c>
      <c r="I25" s="52" t="s">
        <v>118</v>
      </c>
    </row>
    <row r="26" spans="1:9">
      <c r="A26" s="48" t="s">
        <v>993</v>
      </c>
      <c r="B26" s="48" t="s">
        <v>533</v>
      </c>
      <c r="C26" s="48" t="s">
        <v>121</v>
      </c>
      <c r="D26" s="49">
        <v>1</v>
      </c>
      <c r="E26" s="50">
        <v>443.39</v>
      </c>
      <c r="F26" s="51">
        <f t="shared" si="0"/>
        <v>443.39</v>
      </c>
      <c r="G26" s="52" t="s">
        <v>74</v>
      </c>
      <c r="H26" s="52" t="s">
        <v>799</v>
      </c>
      <c r="I26" s="52" t="s">
        <v>17</v>
      </c>
    </row>
    <row r="27" spans="1:9">
      <c r="A27" s="48" t="s">
        <v>994</v>
      </c>
      <c r="B27" s="48" t="s">
        <v>534</v>
      </c>
      <c r="C27" s="48" t="s">
        <v>121</v>
      </c>
      <c r="D27" s="49">
        <v>4</v>
      </c>
      <c r="E27" s="50">
        <v>443.39</v>
      </c>
      <c r="F27" s="51">
        <f t="shared" si="0"/>
        <v>1773.56</v>
      </c>
      <c r="G27" s="52" t="s">
        <v>74</v>
      </c>
      <c r="H27" s="52" t="s">
        <v>800</v>
      </c>
      <c r="I27" s="52" t="s">
        <v>20</v>
      </c>
    </row>
    <row r="28" spans="1:9">
      <c r="A28" s="48" t="s">
        <v>995</v>
      </c>
      <c r="B28" s="48" t="s">
        <v>534</v>
      </c>
      <c r="C28" s="48" t="s">
        <v>120</v>
      </c>
      <c r="D28" s="49">
        <v>2</v>
      </c>
      <c r="E28" s="50">
        <v>443.39</v>
      </c>
      <c r="F28" s="51">
        <f t="shared" si="0"/>
        <v>886.78</v>
      </c>
      <c r="G28" s="52" t="s">
        <v>74</v>
      </c>
      <c r="H28" s="52" t="s">
        <v>800</v>
      </c>
      <c r="I28" s="52" t="s">
        <v>20</v>
      </c>
    </row>
    <row r="29" spans="1:9">
      <c r="A29" s="48" t="s">
        <v>1760</v>
      </c>
      <c r="B29" s="48" t="s">
        <v>1761</v>
      </c>
      <c r="C29" s="48" t="s">
        <v>126</v>
      </c>
      <c r="D29" s="49">
        <v>2</v>
      </c>
      <c r="E29" s="50">
        <v>2660.32</v>
      </c>
      <c r="F29" s="51">
        <f t="shared" si="0"/>
        <v>5320.64</v>
      </c>
      <c r="G29" s="52" t="s">
        <v>74</v>
      </c>
      <c r="H29" s="52" t="s">
        <v>199</v>
      </c>
      <c r="I29" s="52" t="s">
        <v>71</v>
      </c>
    </row>
    <row r="30" spans="1:9">
      <c r="A30" s="48" t="s">
        <v>1762</v>
      </c>
      <c r="B30" s="48" t="s">
        <v>1761</v>
      </c>
      <c r="C30" s="48" t="s">
        <v>122</v>
      </c>
      <c r="D30" s="49">
        <v>2</v>
      </c>
      <c r="E30" s="50">
        <v>2660.33</v>
      </c>
      <c r="F30" s="51">
        <f t="shared" si="0"/>
        <v>5320.66</v>
      </c>
      <c r="G30" s="52" t="s">
        <v>74</v>
      </c>
      <c r="H30" s="52" t="s">
        <v>199</v>
      </c>
      <c r="I30" s="52" t="s">
        <v>71</v>
      </c>
    </row>
    <row r="31" spans="1:9">
      <c r="A31" s="48" t="s">
        <v>1763</v>
      </c>
      <c r="B31" s="48" t="s">
        <v>245</v>
      </c>
      <c r="C31" s="48" t="s">
        <v>123</v>
      </c>
      <c r="D31" s="49">
        <v>1</v>
      </c>
      <c r="E31" s="50">
        <v>2471.67</v>
      </c>
      <c r="F31" s="51">
        <f t="shared" si="0"/>
        <v>2471.67</v>
      </c>
      <c r="G31" s="52" t="s">
        <v>74</v>
      </c>
      <c r="H31" s="52" t="s">
        <v>199</v>
      </c>
      <c r="I31" s="52" t="s">
        <v>16</v>
      </c>
    </row>
    <row r="32" spans="1:9">
      <c r="A32" s="48" t="s">
        <v>333</v>
      </c>
      <c r="B32" s="48" t="s">
        <v>245</v>
      </c>
      <c r="C32" s="48" t="s">
        <v>125</v>
      </c>
      <c r="D32" s="49">
        <v>2</v>
      </c>
      <c r="E32" s="50">
        <v>2471.67</v>
      </c>
      <c r="F32" s="51">
        <f t="shared" si="0"/>
        <v>4943.34</v>
      </c>
      <c r="G32" s="52" t="s">
        <v>74</v>
      </c>
      <c r="H32" s="52" t="s">
        <v>199</v>
      </c>
      <c r="I32" s="52" t="s">
        <v>16</v>
      </c>
    </row>
    <row r="33" spans="1:9">
      <c r="A33" s="48" t="s">
        <v>1764</v>
      </c>
      <c r="B33" s="48" t="s">
        <v>245</v>
      </c>
      <c r="C33" s="48" t="s">
        <v>121</v>
      </c>
      <c r="D33" s="49">
        <v>3</v>
      </c>
      <c r="E33" s="50">
        <v>2660.33</v>
      </c>
      <c r="F33" s="51">
        <f t="shared" si="0"/>
        <v>7980.99</v>
      </c>
      <c r="G33" s="52" t="s">
        <v>74</v>
      </c>
      <c r="H33" s="52" t="s">
        <v>199</v>
      </c>
      <c r="I33" s="52" t="s">
        <v>16</v>
      </c>
    </row>
    <row r="34" spans="1:9">
      <c r="A34" s="48" t="s">
        <v>334</v>
      </c>
      <c r="B34" s="48" t="s">
        <v>245</v>
      </c>
      <c r="C34" s="48" t="s">
        <v>120</v>
      </c>
      <c r="D34" s="49">
        <v>2</v>
      </c>
      <c r="E34" s="50">
        <v>2660.33</v>
      </c>
      <c r="F34" s="51">
        <f t="shared" si="0"/>
        <v>5320.66</v>
      </c>
      <c r="G34" s="52" t="s">
        <v>74</v>
      </c>
      <c r="H34" s="52" t="s">
        <v>199</v>
      </c>
      <c r="I34" s="52" t="s">
        <v>16</v>
      </c>
    </row>
    <row r="35" spans="1:9">
      <c r="A35" s="48" t="s">
        <v>1765</v>
      </c>
      <c r="B35" s="48" t="s">
        <v>245</v>
      </c>
      <c r="C35" s="48" t="s">
        <v>126</v>
      </c>
      <c r="D35" s="49">
        <v>1</v>
      </c>
      <c r="E35" s="50">
        <v>2471.67</v>
      </c>
      <c r="F35" s="51">
        <f t="shared" si="0"/>
        <v>2471.67</v>
      </c>
      <c r="G35" s="52" t="s">
        <v>74</v>
      </c>
      <c r="H35" s="52" t="s">
        <v>199</v>
      </c>
      <c r="I35" s="52" t="s">
        <v>16</v>
      </c>
    </row>
    <row r="36" spans="1:9">
      <c r="A36" s="48" t="s">
        <v>1757</v>
      </c>
      <c r="B36" s="48" t="s">
        <v>244</v>
      </c>
      <c r="C36" s="48" t="s">
        <v>125</v>
      </c>
      <c r="D36" s="49">
        <v>1</v>
      </c>
      <c r="E36" s="50">
        <v>2359.2399999999998</v>
      </c>
      <c r="F36" s="51">
        <f t="shared" si="0"/>
        <v>2359.2399999999998</v>
      </c>
      <c r="G36" s="52" t="s">
        <v>74</v>
      </c>
      <c r="H36" s="52" t="s">
        <v>199</v>
      </c>
      <c r="I36" s="52" t="s">
        <v>15</v>
      </c>
    </row>
    <row r="37" spans="1:9">
      <c r="A37" s="48" t="s">
        <v>1758</v>
      </c>
      <c r="B37" s="48" t="s">
        <v>244</v>
      </c>
      <c r="C37" s="48" t="s">
        <v>124</v>
      </c>
      <c r="D37" s="49">
        <v>1</v>
      </c>
      <c r="E37" s="50">
        <v>2660.32</v>
      </c>
      <c r="F37" s="51">
        <f t="shared" si="0"/>
        <v>2660.32</v>
      </c>
      <c r="G37" s="52" t="s">
        <v>74</v>
      </c>
      <c r="H37" s="52" t="s">
        <v>199</v>
      </c>
      <c r="I37" s="52" t="s">
        <v>15</v>
      </c>
    </row>
    <row r="38" spans="1:9">
      <c r="A38" s="48" t="s">
        <v>1759</v>
      </c>
      <c r="B38" s="48" t="s">
        <v>244</v>
      </c>
      <c r="C38" s="48" t="s">
        <v>126</v>
      </c>
      <c r="D38" s="49">
        <v>2</v>
      </c>
      <c r="E38" s="50">
        <v>2660.33</v>
      </c>
      <c r="F38" s="51">
        <f t="shared" si="0"/>
        <v>5320.66</v>
      </c>
      <c r="G38" s="52" t="s">
        <v>74</v>
      </c>
      <c r="H38" s="52" t="s">
        <v>199</v>
      </c>
      <c r="I38" s="52" t="s">
        <v>15</v>
      </c>
    </row>
    <row r="39" spans="1:9">
      <c r="A39" s="48" t="s">
        <v>535</v>
      </c>
      <c r="B39" s="48" t="s">
        <v>536</v>
      </c>
      <c r="C39" s="48" t="s">
        <v>121</v>
      </c>
      <c r="D39" s="49">
        <v>2</v>
      </c>
      <c r="E39" s="50">
        <v>1931.57</v>
      </c>
      <c r="F39" s="51">
        <f t="shared" si="0"/>
        <v>3863.14</v>
      </c>
      <c r="G39" s="52" t="s">
        <v>74</v>
      </c>
      <c r="H39" s="52" t="s">
        <v>137</v>
      </c>
      <c r="I39" s="52" t="s">
        <v>71</v>
      </c>
    </row>
    <row r="40" spans="1:9">
      <c r="A40" s="48" t="s">
        <v>856</v>
      </c>
      <c r="B40" s="48" t="s">
        <v>537</v>
      </c>
      <c r="C40" s="48" t="s">
        <v>124</v>
      </c>
      <c r="D40" s="49">
        <v>1</v>
      </c>
      <c r="E40" s="50">
        <v>608.79999999999995</v>
      </c>
      <c r="F40" s="51">
        <f t="shared" si="0"/>
        <v>608.79999999999995</v>
      </c>
      <c r="G40" s="52" t="s">
        <v>74</v>
      </c>
      <c r="H40" s="52" t="s">
        <v>70</v>
      </c>
      <c r="I40" s="52" t="s">
        <v>25</v>
      </c>
    </row>
    <row r="41" spans="1:9">
      <c r="A41" s="48" t="s">
        <v>857</v>
      </c>
      <c r="B41" s="48" t="s">
        <v>537</v>
      </c>
      <c r="C41" s="48" t="s">
        <v>126</v>
      </c>
      <c r="D41" s="49">
        <v>1</v>
      </c>
      <c r="E41" s="50">
        <v>608.79999999999995</v>
      </c>
      <c r="F41" s="51">
        <f t="shared" si="0"/>
        <v>608.79999999999995</v>
      </c>
      <c r="G41" s="52" t="s">
        <v>74</v>
      </c>
      <c r="H41" s="52" t="s">
        <v>70</v>
      </c>
      <c r="I41" s="52" t="s">
        <v>25</v>
      </c>
    </row>
    <row r="42" spans="1:9">
      <c r="A42" s="48" t="s">
        <v>538</v>
      </c>
      <c r="B42" s="48" t="s">
        <v>539</v>
      </c>
      <c r="C42" s="48" t="s">
        <v>121</v>
      </c>
      <c r="D42" s="49">
        <v>5</v>
      </c>
      <c r="E42" s="50">
        <v>1080.6500000000001</v>
      </c>
      <c r="F42" s="51">
        <f t="shared" si="0"/>
        <v>5403.25</v>
      </c>
      <c r="G42" s="52" t="s">
        <v>74</v>
      </c>
      <c r="H42" s="52" t="s">
        <v>70</v>
      </c>
      <c r="I42" s="52" t="s">
        <v>17</v>
      </c>
    </row>
    <row r="43" spans="1:9">
      <c r="A43" s="48" t="s">
        <v>860</v>
      </c>
      <c r="B43" s="48" t="s">
        <v>539</v>
      </c>
      <c r="C43" s="48" t="s">
        <v>124</v>
      </c>
      <c r="D43" s="49">
        <v>1</v>
      </c>
      <c r="E43" s="50">
        <v>1080.6500000000001</v>
      </c>
      <c r="F43" s="51">
        <f t="shared" si="0"/>
        <v>1080.6500000000001</v>
      </c>
      <c r="G43" s="52" t="s">
        <v>74</v>
      </c>
      <c r="H43" s="52" t="s">
        <v>70</v>
      </c>
      <c r="I43" s="52" t="s">
        <v>17</v>
      </c>
    </row>
    <row r="44" spans="1:9">
      <c r="A44" s="48" t="s">
        <v>540</v>
      </c>
      <c r="B44" s="48" t="s">
        <v>539</v>
      </c>
      <c r="C44" s="48" t="s">
        <v>120</v>
      </c>
      <c r="D44" s="49">
        <v>1</v>
      </c>
      <c r="E44" s="50">
        <v>1080.6500000000001</v>
      </c>
      <c r="F44" s="51">
        <f t="shared" si="0"/>
        <v>1080.6500000000001</v>
      </c>
      <c r="G44" s="52" t="s">
        <v>74</v>
      </c>
      <c r="H44" s="52" t="s">
        <v>70</v>
      </c>
      <c r="I44" s="52" t="s">
        <v>17</v>
      </c>
    </row>
    <row r="45" spans="1:9">
      <c r="A45" s="48" t="s">
        <v>861</v>
      </c>
      <c r="B45" s="48" t="s">
        <v>539</v>
      </c>
      <c r="C45" s="48" t="s">
        <v>126</v>
      </c>
      <c r="D45" s="49">
        <v>1</v>
      </c>
      <c r="E45" s="50">
        <v>1080.6500000000001</v>
      </c>
      <c r="F45" s="51">
        <f t="shared" si="0"/>
        <v>1080.6500000000001</v>
      </c>
      <c r="G45" s="52" t="s">
        <v>74</v>
      </c>
      <c r="H45" s="52" t="s">
        <v>70</v>
      </c>
      <c r="I45" s="52" t="s">
        <v>17</v>
      </c>
    </row>
    <row r="46" spans="1:9">
      <c r="A46" s="48" t="s">
        <v>335</v>
      </c>
      <c r="B46" s="48" t="s">
        <v>200</v>
      </c>
      <c r="C46" s="48" t="s">
        <v>123</v>
      </c>
      <c r="D46" s="49">
        <v>2</v>
      </c>
      <c r="E46" s="50">
        <v>872.58</v>
      </c>
      <c r="F46" s="51">
        <f t="shared" si="0"/>
        <v>1745.16</v>
      </c>
      <c r="G46" s="52" t="s">
        <v>74</v>
      </c>
      <c r="H46" s="52" t="s">
        <v>70</v>
      </c>
      <c r="I46" s="52" t="s">
        <v>15</v>
      </c>
    </row>
    <row r="47" spans="1:9">
      <c r="A47" s="48" t="s">
        <v>858</v>
      </c>
      <c r="B47" s="48" t="s">
        <v>200</v>
      </c>
      <c r="C47" s="48" t="s">
        <v>125</v>
      </c>
      <c r="D47" s="49">
        <v>1</v>
      </c>
      <c r="E47" s="50">
        <v>591</v>
      </c>
      <c r="F47" s="51">
        <f t="shared" si="0"/>
        <v>591</v>
      </c>
      <c r="G47" s="52" t="s">
        <v>74</v>
      </c>
      <c r="H47" s="52" t="s">
        <v>70</v>
      </c>
      <c r="I47" s="52" t="s">
        <v>15</v>
      </c>
    </row>
    <row r="48" spans="1:9">
      <c r="A48" s="48" t="s">
        <v>336</v>
      </c>
      <c r="B48" s="48" t="s">
        <v>200</v>
      </c>
      <c r="C48" s="48" t="s">
        <v>121</v>
      </c>
      <c r="D48" s="49">
        <v>1</v>
      </c>
      <c r="E48" s="50">
        <v>872.58</v>
      </c>
      <c r="F48" s="51">
        <f t="shared" si="0"/>
        <v>872.58</v>
      </c>
      <c r="G48" s="52" t="s">
        <v>74</v>
      </c>
      <c r="H48" s="52" t="s">
        <v>70</v>
      </c>
      <c r="I48" s="52" t="s">
        <v>15</v>
      </c>
    </row>
    <row r="49" spans="1:9">
      <c r="A49" s="48" t="s">
        <v>859</v>
      </c>
      <c r="B49" s="48" t="s">
        <v>200</v>
      </c>
      <c r="C49" s="48" t="s">
        <v>126</v>
      </c>
      <c r="D49" s="49">
        <v>1</v>
      </c>
      <c r="E49" s="50">
        <v>608.79999999999995</v>
      </c>
      <c r="F49" s="51">
        <f t="shared" si="0"/>
        <v>608.79999999999995</v>
      </c>
      <c r="G49" s="52" t="s">
        <v>74</v>
      </c>
      <c r="H49" s="52" t="s">
        <v>70</v>
      </c>
      <c r="I49" s="52" t="s">
        <v>15</v>
      </c>
    </row>
    <row r="50" spans="1:9">
      <c r="A50" s="48" t="s">
        <v>542</v>
      </c>
      <c r="B50" s="48" t="s">
        <v>541</v>
      </c>
      <c r="C50" s="48" t="s">
        <v>121</v>
      </c>
      <c r="D50" s="49">
        <v>1</v>
      </c>
      <c r="E50" s="50">
        <v>865.43</v>
      </c>
      <c r="F50" s="51">
        <f t="shared" si="0"/>
        <v>865.43</v>
      </c>
      <c r="G50" s="52" t="s">
        <v>74</v>
      </c>
      <c r="H50" s="52" t="s">
        <v>138</v>
      </c>
      <c r="I50" s="52" t="s">
        <v>67</v>
      </c>
    </row>
    <row r="51" spans="1:9">
      <c r="A51" s="48" t="s">
        <v>543</v>
      </c>
      <c r="B51" s="48" t="s">
        <v>544</v>
      </c>
      <c r="C51" s="48" t="s">
        <v>121</v>
      </c>
      <c r="D51" s="49">
        <v>1</v>
      </c>
      <c r="E51" s="50">
        <v>873.92</v>
      </c>
      <c r="F51" s="51">
        <f t="shared" si="0"/>
        <v>873.92</v>
      </c>
      <c r="G51" s="52" t="s">
        <v>74</v>
      </c>
      <c r="H51" s="52" t="s">
        <v>139</v>
      </c>
      <c r="I51" s="52" t="s">
        <v>10</v>
      </c>
    </row>
    <row r="52" spans="1:9">
      <c r="A52" s="48" t="s">
        <v>1858</v>
      </c>
      <c r="B52" s="48" t="s">
        <v>1859</v>
      </c>
      <c r="C52" s="48" t="s">
        <v>124</v>
      </c>
      <c r="D52" s="49">
        <v>2</v>
      </c>
      <c r="E52" s="50">
        <v>922.72</v>
      </c>
      <c r="F52" s="51">
        <f t="shared" si="0"/>
        <v>1845.44</v>
      </c>
      <c r="G52" s="52" t="s">
        <v>74</v>
      </c>
      <c r="H52" s="52" t="s">
        <v>436</v>
      </c>
      <c r="I52" s="52" t="s">
        <v>17</v>
      </c>
    </row>
    <row r="53" spans="1:9">
      <c r="A53" s="48" t="s">
        <v>545</v>
      </c>
      <c r="B53" s="48" t="s">
        <v>546</v>
      </c>
      <c r="C53" s="48" t="s">
        <v>119</v>
      </c>
      <c r="D53" s="49">
        <v>84</v>
      </c>
      <c r="E53" s="50">
        <v>415.18</v>
      </c>
      <c r="F53" s="51">
        <f t="shared" si="0"/>
        <v>34875.120000000003</v>
      </c>
      <c r="G53" s="52" t="s">
        <v>74</v>
      </c>
      <c r="H53" s="52" t="s">
        <v>765</v>
      </c>
      <c r="I53" s="52" t="s">
        <v>11</v>
      </c>
    </row>
    <row r="54" spans="1:9">
      <c r="A54" s="48" t="s">
        <v>547</v>
      </c>
      <c r="B54" s="48" t="s">
        <v>548</v>
      </c>
      <c r="C54" s="48" t="s">
        <v>119</v>
      </c>
      <c r="D54" s="49">
        <v>16</v>
      </c>
      <c r="E54" s="50">
        <v>415.18</v>
      </c>
      <c r="F54" s="51">
        <f t="shared" si="0"/>
        <v>6642.88</v>
      </c>
      <c r="G54" s="52" t="s">
        <v>74</v>
      </c>
      <c r="H54" s="52" t="s">
        <v>766</v>
      </c>
      <c r="I54" s="52" t="s">
        <v>14</v>
      </c>
    </row>
    <row r="55" spans="1:9">
      <c r="A55" s="48" t="s">
        <v>1848</v>
      </c>
      <c r="B55" s="48" t="s">
        <v>996</v>
      </c>
      <c r="C55" s="48" t="s">
        <v>121</v>
      </c>
      <c r="D55" s="49">
        <v>1</v>
      </c>
      <c r="E55" s="50">
        <v>216</v>
      </c>
      <c r="F55" s="51">
        <f t="shared" si="0"/>
        <v>216</v>
      </c>
      <c r="G55" s="52" t="s">
        <v>74</v>
      </c>
      <c r="H55" s="52" t="s">
        <v>801</v>
      </c>
      <c r="I55" s="52" t="s">
        <v>20</v>
      </c>
    </row>
    <row r="56" spans="1:9">
      <c r="A56" s="48" t="s">
        <v>943</v>
      </c>
      <c r="B56" s="48" t="s">
        <v>944</v>
      </c>
      <c r="C56" s="48" t="s">
        <v>119</v>
      </c>
      <c r="D56" s="49">
        <v>1</v>
      </c>
      <c r="E56" s="50">
        <v>866</v>
      </c>
      <c r="F56" s="51">
        <f t="shared" si="0"/>
        <v>866</v>
      </c>
      <c r="G56" s="52" t="s">
        <v>64</v>
      </c>
      <c r="H56" s="52" t="s">
        <v>81</v>
      </c>
      <c r="I56" s="52" t="s">
        <v>15</v>
      </c>
    </row>
    <row r="57" spans="1:9">
      <c r="A57" s="48" t="s">
        <v>1122</v>
      </c>
      <c r="B57" s="48" t="s">
        <v>1123</v>
      </c>
      <c r="C57" s="48" t="s">
        <v>121</v>
      </c>
      <c r="D57" s="49">
        <v>1</v>
      </c>
      <c r="E57" s="50">
        <v>1140</v>
      </c>
      <c r="F57" s="51">
        <f t="shared" si="0"/>
        <v>1140</v>
      </c>
      <c r="G57" s="52" t="s">
        <v>64</v>
      </c>
      <c r="H57" s="52" t="s">
        <v>508</v>
      </c>
      <c r="I57" s="52" t="s">
        <v>25</v>
      </c>
    </row>
    <row r="58" spans="1:9">
      <c r="A58" s="48" t="s">
        <v>340</v>
      </c>
      <c r="B58" s="48" t="s">
        <v>249</v>
      </c>
      <c r="C58" s="48" t="s">
        <v>119</v>
      </c>
      <c r="D58" s="49">
        <v>21</v>
      </c>
      <c r="E58" s="50">
        <v>1006.91</v>
      </c>
      <c r="F58" s="51">
        <f t="shared" si="0"/>
        <v>21145.11</v>
      </c>
      <c r="G58" s="52" t="s">
        <v>23</v>
      </c>
      <c r="H58" s="52" t="s">
        <v>111</v>
      </c>
      <c r="I58" s="52" t="s">
        <v>2142</v>
      </c>
    </row>
    <row r="59" spans="1:9">
      <c r="A59" s="48" t="s">
        <v>201</v>
      </c>
      <c r="B59" s="48" t="s">
        <v>202</v>
      </c>
      <c r="C59" s="48" t="s">
        <v>119</v>
      </c>
      <c r="D59" s="49">
        <v>22</v>
      </c>
      <c r="E59" s="50">
        <v>1006.91</v>
      </c>
      <c r="F59" s="51">
        <f t="shared" si="0"/>
        <v>22152.02</v>
      </c>
      <c r="G59" s="52" t="s">
        <v>23</v>
      </c>
      <c r="H59" s="52" t="s">
        <v>111</v>
      </c>
      <c r="I59" s="52" t="s">
        <v>12</v>
      </c>
    </row>
    <row r="60" spans="1:9">
      <c r="A60" s="48" t="s">
        <v>203</v>
      </c>
      <c r="B60" s="48" t="s">
        <v>204</v>
      </c>
      <c r="C60" s="48" t="s">
        <v>119</v>
      </c>
      <c r="D60" s="49">
        <v>9</v>
      </c>
      <c r="E60" s="50">
        <v>1006.91</v>
      </c>
      <c r="F60" s="51">
        <f t="shared" si="0"/>
        <v>9062.19</v>
      </c>
      <c r="G60" s="52" t="s">
        <v>23</v>
      </c>
      <c r="H60" s="52" t="s">
        <v>111</v>
      </c>
      <c r="I60" s="52" t="s">
        <v>2145</v>
      </c>
    </row>
    <row r="61" spans="1:9">
      <c r="A61" s="48" t="s">
        <v>933</v>
      </c>
      <c r="B61" s="48" t="s">
        <v>934</v>
      </c>
      <c r="C61" s="48" t="s">
        <v>119</v>
      </c>
      <c r="D61" s="49">
        <v>8</v>
      </c>
      <c r="E61" s="50">
        <v>703.19</v>
      </c>
      <c r="F61" s="51">
        <f t="shared" si="0"/>
        <v>5625.52</v>
      </c>
      <c r="G61" s="52" t="s">
        <v>23</v>
      </c>
      <c r="H61" s="52" t="s">
        <v>111</v>
      </c>
      <c r="I61" s="52" t="s">
        <v>19</v>
      </c>
    </row>
    <row r="62" spans="1:9">
      <c r="A62" s="48" t="s">
        <v>205</v>
      </c>
      <c r="B62" s="48" t="s">
        <v>206</v>
      </c>
      <c r="C62" s="48" t="s">
        <v>119</v>
      </c>
      <c r="D62" s="49">
        <v>23</v>
      </c>
      <c r="E62" s="50">
        <v>1006.91</v>
      </c>
      <c r="F62" s="51">
        <f t="shared" si="0"/>
        <v>23158.93</v>
      </c>
      <c r="G62" s="52" t="s">
        <v>23</v>
      </c>
      <c r="H62" s="52" t="s">
        <v>111</v>
      </c>
      <c r="I62" s="52" t="s">
        <v>9</v>
      </c>
    </row>
    <row r="63" spans="1:9">
      <c r="A63" s="48" t="s">
        <v>207</v>
      </c>
      <c r="B63" s="48" t="s">
        <v>208</v>
      </c>
      <c r="C63" s="48" t="s">
        <v>119</v>
      </c>
      <c r="D63" s="49">
        <v>27</v>
      </c>
      <c r="E63" s="50">
        <v>1006.91</v>
      </c>
      <c r="F63" s="51">
        <f t="shared" si="0"/>
        <v>27186.57</v>
      </c>
      <c r="G63" s="52" t="s">
        <v>23</v>
      </c>
      <c r="H63" s="52" t="s">
        <v>111</v>
      </c>
      <c r="I63" s="52" t="s">
        <v>2143</v>
      </c>
    </row>
    <row r="64" spans="1:9">
      <c r="A64" s="48" t="s">
        <v>338</v>
      </c>
      <c r="B64" s="48" t="s">
        <v>247</v>
      </c>
      <c r="C64" s="48" t="s">
        <v>119</v>
      </c>
      <c r="D64" s="49">
        <v>7</v>
      </c>
      <c r="E64" s="50">
        <v>1006.91</v>
      </c>
      <c r="F64" s="51">
        <f t="shared" si="0"/>
        <v>7048.37</v>
      </c>
      <c r="G64" s="52" t="s">
        <v>23</v>
      </c>
      <c r="H64" s="52" t="s">
        <v>111</v>
      </c>
      <c r="I64" s="52" t="s">
        <v>11</v>
      </c>
    </row>
    <row r="65" spans="1:9">
      <c r="A65" s="48" t="s">
        <v>339</v>
      </c>
      <c r="B65" s="48" t="s">
        <v>248</v>
      </c>
      <c r="C65" s="48" t="s">
        <v>119</v>
      </c>
      <c r="D65" s="49">
        <v>13</v>
      </c>
      <c r="E65" s="50">
        <v>1006.91</v>
      </c>
      <c r="F65" s="51">
        <f t="shared" si="0"/>
        <v>13089.83</v>
      </c>
      <c r="G65" s="52" t="s">
        <v>23</v>
      </c>
      <c r="H65" s="52" t="s">
        <v>111</v>
      </c>
      <c r="I65" s="52" t="s">
        <v>2163</v>
      </c>
    </row>
    <row r="66" spans="1:9">
      <c r="A66" s="48" t="s">
        <v>209</v>
      </c>
      <c r="B66" s="48" t="s">
        <v>210</v>
      </c>
      <c r="C66" s="48" t="s">
        <v>119</v>
      </c>
      <c r="D66" s="49">
        <v>29</v>
      </c>
      <c r="E66" s="50">
        <v>1006.91</v>
      </c>
      <c r="F66" s="51">
        <f t="shared" ref="F66:F129" si="1">D66*E66</f>
        <v>29200.39</v>
      </c>
      <c r="G66" s="52" t="s">
        <v>23</v>
      </c>
      <c r="H66" s="52" t="s">
        <v>111</v>
      </c>
      <c r="I66" s="52" t="s">
        <v>17</v>
      </c>
    </row>
    <row r="67" spans="1:9">
      <c r="A67" s="48" t="s">
        <v>337</v>
      </c>
      <c r="B67" s="48" t="s">
        <v>246</v>
      </c>
      <c r="C67" s="48" t="s">
        <v>119</v>
      </c>
      <c r="D67" s="49">
        <v>39</v>
      </c>
      <c r="E67" s="50">
        <v>1006.91</v>
      </c>
      <c r="F67" s="51">
        <f t="shared" si="1"/>
        <v>39269.49</v>
      </c>
      <c r="G67" s="52" t="s">
        <v>23</v>
      </c>
      <c r="H67" s="52" t="s">
        <v>111</v>
      </c>
      <c r="I67" s="52" t="s">
        <v>15</v>
      </c>
    </row>
    <row r="68" spans="1:9">
      <c r="A68" s="48" t="s">
        <v>945</v>
      </c>
      <c r="B68" s="48" t="s">
        <v>946</v>
      </c>
      <c r="C68" s="48" t="s">
        <v>119</v>
      </c>
      <c r="D68" s="49">
        <v>1</v>
      </c>
      <c r="E68" s="50">
        <v>499</v>
      </c>
      <c r="F68" s="51">
        <f t="shared" si="1"/>
        <v>499</v>
      </c>
      <c r="G68" s="52" t="s">
        <v>23</v>
      </c>
      <c r="H68" s="52" t="s">
        <v>150</v>
      </c>
      <c r="I68" s="52" t="s">
        <v>11</v>
      </c>
    </row>
    <row r="69" spans="1:9">
      <c r="A69" s="48" t="s">
        <v>1124</v>
      </c>
      <c r="B69" s="48" t="s">
        <v>1125</v>
      </c>
      <c r="C69" s="48" t="s">
        <v>119</v>
      </c>
      <c r="D69" s="49">
        <v>1</v>
      </c>
      <c r="E69" s="50">
        <v>637</v>
      </c>
      <c r="F69" s="51">
        <f t="shared" si="1"/>
        <v>637</v>
      </c>
      <c r="G69" s="52" t="s">
        <v>23</v>
      </c>
      <c r="H69" s="52" t="s">
        <v>174</v>
      </c>
      <c r="I69" s="52" t="s">
        <v>28</v>
      </c>
    </row>
    <row r="70" spans="1:9">
      <c r="A70" s="48" t="s">
        <v>343</v>
      </c>
      <c r="B70" s="48" t="s">
        <v>252</v>
      </c>
      <c r="C70" s="48" t="s">
        <v>119</v>
      </c>
      <c r="D70" s="49">
        <v>6</v>
      </c>
      <c r="E70" s="50">
        <v>1074.6400000000001</v>
      </c>
      <c r="F70" s="51">
        <f t="shared" si="1"/>
        <v>6447.84</v>
      </c>
      <c r="G70" s="52" t="s">
        <v>23</v>
      </c>
      <c r="H70" s="52" t="s">
        <v>176</v>
      </c>
      <c r="I70" s="52" t="s">
        <v>28</v>
      </c>
    </row>
    <row r="71" spans="1:9">
      <c r="A71" s="48" t="s">
        <v>342</v>
      </c>
      <c r="B71" s="48" t="s">
        <v>251</v>
      </c>
      <c r="C71" s="48" t="s">
        <v>119</v>
      </c>
      <c r="D71" s="49">
        <v>7</v>
      </c>
      <c r="E71" s="50">
        <v>1074.6400000000001</v>
      </c>
      <c r="F71" s="51">
        <f t="shared" si="1"/>
        <v>7522.4800000000005</v>
      </c>
      <c r="G71" s="52" t="s">
        <v>23</v>
      </c>
      <c r="H71" s="52" t="s">
        <v>176</v>
      </c>
      <c r="I71" s="52" t="s">
        <v>11</v>
      </c>
    </row>
    <row r="72" spans="1:9">
      <c r="A72" s="48" t="s">
        <v>341</v>
      </c>
      <c r="B72" s="48" t="s">
        <v>250</v>
      </c>
      <c r="C72" s="48" t="s">
        <v>119</v>
      </c>
      <c r="D72" s="49">
        <v>28</v>
      </c>
      <c r="E72" s="50">
        <v>1074.6400000000001</v>
      </c>
      <c r="F72" s="51">
        <f t="shared" si="1"/>
        <v>30089.920000000002</v>
      </c>
      <c r="G72" s="52" t="s">
        <v>23</v>
      </c>
      <c r="H72" s="52" t="s">
        <v>176</v>
      </c>
      <c r="I72" s="52" t="s">
        <v>15</v>
      </c>
    </row>
    <row r="73" spans="1:9">
      <c r="A73" s="48" t="s">
        <v>344</v>
      </c>
      <c r="B73" s="48" t="s">
        <v>253</v>
      </c>
      <c r="C73" s="48" t="s">
        <v>123</v>
      </c>
      <c r="D73" s="49">
        <v>1</v>
      </c>
      <c r="E73" s="50">
        <v>1615.29</v>
      </c>
      <c r="F73" s="51">
        <f t="shared" si="1"/>
        <v>1615.29</v>
      </c>
      <c r="G73" s="52" t="s">
        <v>66</v>
      </c>
      <c r="H73" s="52" t="s">
        <v>127</v>
      </c>
      <c r="I73" s="52" t="s">
        <v>20</v>
      </c>
    </row>
    <row r="74" spans="1:9">
      <c r="A74" s="48" t="s">
        <v>345</v>
      </c>
      <c r="B74" s="48" t="s">
        <v>253</v>
      </c>
      <c r="C74" s="48" t="s">
        <v>120</v>
      </c>
      <c r="D74" s="49">
        <v>3</v>
      </c>
      <c r="E74" s="50">
        <v>1615.34</v>
      </c>
      <c r="F74" s="51">
        <f t="shared" si="1"/>
        <v>4846.0199999999995</v>
      </c>
      <c r="G74" s="52" t="s">
        <v>66</v>
      </c>
      <c r="H74" s="52" t="s">
        <v>127</v>
      </c>
      <c r="I74" s="52" t="s">
        <v>20</v>
      </c>
    </row>
    <row r="75" spans="1:9">
      <c r="A75" s="48" t="s">
        <v>1525</v>
      </c>
      <c r="B75" s="48" t="s">
        <v>1526</v>
      </c>
      <c r="C75" s="48" t="s">
        <v>124</v>
      </c>
      <c r="D75" s="49">
        <v>1</v>
      </c>
      <c r="E75" s="50">
        <v>1203.74</v>
      </c>
      <c r="F75" s="51">
        <f t="shared" si="1"/>
        <v>1203.74</v>
      </c>
      <c r="G75" s="52" t="s">
        <v>66</v>
      </c>
      <c r="H75" s="52" t="s">
        <v>128</v>
      </c>
      <c r="I75" s="52" t="s">
        <v>13</v>
      </c>
    </row>
    <row r="76" spans="1:9">
      <c r="A76" s="48" t="s">
        <v>1523</v>
      </c>
      <c r="B76" s="48" t="s">
        <v>1524</v>
      </c>
      <c r="C76" s="48" t="s">
        <v>124</v>
      </c>
      <c r="D76" s="49">
        <v>1</v>
      </c>
      <c r="E76" s="50">
        <v>1203.74</v>
      </c>
      <c r="F76" s="51">
        <f t="shared" si="1"/>
        <v>1203.74</v>
      </c>
      <c r="G76" s="52" t="s">
        <v>66</v>
      </c>
      <c r="H76" s="52" t="s">
        <v>128</v>
      </c>
      <c r="I76" s="52" t="s">
        <v>20</v>
      </c>
    </row>
    <row r="77" spans="1:9">
      <c r="A77" s="48" t="s">
        <v>952</v>
      </c>
      <c r="B77" s="48" t="s">
        <v>953</v>
      </c>
      <c r="C77" s="48" t="s">
        <v>123</v>
      </c>
      <c r="D77" s="49">
        <v>1</v>
      </c>
      <c r="E77" s="50">
        <v>1472.2</v>
      </c>
      <c r="F77" s="51">
        <f t="shared" si="1"/>
        <v>1472.2</v>
      </c>
      <c r="G77" s="52" t="s">
        <v>66</v>
      </c>
      <c r="H77" s="52" t="s">
        <v>129</v>
      </c>
      <c r="I77" s="52" t="s">
        <v>14</v>
      </c>
    </row>
    <row r="78" spans="1:9">
      <c r="A78" s="48" t="s">
        <v>954</v>
      </c>
      <c r="B78" s="48" t="s">
        <v>953</v>
      </c>
      <c r="C78" s="48" t="s">
        <v>125</v>
      </c>
      <c r="D78" s="49">
        <v>1</v>
      </c>
      <c r="E78" s="50">
        <v>1472.2</v>
      </c>
      <c r="F78" s="51">
        <f t="shared" si="1"/>
        <v>1472.2</v>
      </c>
      <c r="G78" s="52" t="s">
        <v>66</v>
      </c>
      <c r="H78" s="52" t="s">
        <v>129</v>
      </c>
      <c r="I78" s="52" t="s">
        <v>14</v>
      </c>
    </row>
    <row r="79" spans="1:9">
      <c r="A79" s="48" t="s">
        <v>955</v>
      </c>
      <c r="B79" s="48" t="s">
        <v>953</v>
      </c>
      <c r="C79" s="48" t="s">
        <v>121</v>
      </c>
      <c r="D79" s="49">
        <v>2</v>
      </c>
      <c r="E79" s="50">
        <v>1472.2</v>
      </c>
      <c r="F79" s="51">
        <f t="shared" si="1"/>
        <v>2944.4</v>
      </c>
      <c r="G79" s="52" t="s">
        <v>66</v>
      </c>
      <c r="H79" s="52" t="s">
        <v>129</v>
      </c>
      <c r="I79" s="52" t="s">
        <v>14</v>
      </c>
    </row>
    <row r="80" spans="1:9">
      <c r="A80" s="48" t="s">
        <v>956</v>
      </c>
      <c r="B80" s="48" t="s">
        <v>953</v>
      </c>
      <c r="C80" s="48" t="s">
        <v>124</v>
      </c>
      <c r="D80" s="49">
        <v>2</v>
      </c>
      <c r="E80" s="50">
        <v>1472.2</v>
      </c>
      <c r="F80" s="51">
        <f t="shared" si="1"/>
        <v>2944.4</v>
      </c>
      <c r="G80" s="52" t="s">
        <v>66</v>
      </c>
      <c r="H80" s="52" t="s">
        <v>129</v>
      </c>
      <c r="I80" s="52" t="s">
        <v>14</v>
      </c>
    </row>
    <row r="81" spans="1:9">
      <c r="A81" s="48" t="s">
        <v>957</v>
      </c>
      <c r="B81" s="48" t="s">
        <v>953</v>
      </c>
      <c r="C81" s="48" t="s">
        <v>120</v>
      </c>
      <c r="D81" s="49">
        <v>1</v>
      </c>
      <c r="E81" s="50">
        <v>1472.2</v>
      </c>
      <c r="F81" s="51">
        <f t="shared" si="1"/>
        <v>1472.2</v>
      </c>
      <c r="G81" s="52" t="s">
        <v>66</v>
      </c>
      <c r="H81" s="52" t="s">
        <v>129</v>
      </c>
      <c r="I81" s="52" t="s">
        <v>14</v>
      </c>
    </row>
    <row r="82" spans="1:9">
      <c r="A82" s="48" t="s">
        <v>947</v>
      </c>
      <c r="B82" s="48" t="s">
        <v>948</v>
      </c>
      <c r="C82" s="48" t="s">
        <v>121</v>
      </c>
      <c r="D82" s="49">
        <v>2</v>
      </c>
      <c r="E82" s="50">
        <v>1472.2</v>
      </c>
      <c r="F82" s="51">
        <f t="shared" si="1"/>
        <v>2944.4</v>
      </c>
      <c r="G82" s="52" t="s">
        <v>66</v>
      </c>
      <c r="H82" s="52" t="s">
        <v>129</v>
      </c>
      <c r="I82" s="52" t="s">
        <v>11</v>
      </c>
    </row>
    <row r="83" spans="1:9">
      <c r="A83" s="48" t="s">
        <v>949</v>
      </c>
      <c r="B83" s="48" t="s">
        <v>950</v>
      </c>
      <c r="C83" s="48" t="s">
        <v>125</v>
      </c>
      <c r="D83" s="49">
        <v>1</v>
      </c>
      <c r="E83" s="50">
        <v>1472.2</v>
      </c>
      <c r="F83" s="51">
        <f t="shared" si="1"/>
        <v>1472.2</v>
      </c>
      <c r="G83" s="52" t="s">
        <v>66</v>
      </c>
      <c r="H83" s="52" t="s">
        <v>129</v>
      </c>
      <c r="I83" s="52" t="s">
        <v>15</v>
      </c>
    </row>
    <row r="84" spans="1:9">
      <c r="A84" s="48" t="s">
        <v>951</v>
      </c>
      <c r="B84" s="48" t="s">
        <v>950</v>
      </c>
      <c r="C84" s="48" t="s">
        <v>121</v>
      </c>
      <c r="D84" s="49">
        <v>3</v>
      </c>
      <c r="E84" s="50">
        <v>1472.2</v>
      </c>
      <c r="F84" s="51">
        <f t="shared" si="1"/>
        <v>4416.6000000000004</v>
      </c>
      <c r="G84" s="52" t="s">
        <v>66</v>
      </c>
      <c r="H84" s="52" t="s">
        <v>129</v>
      </c>
      <c r="I84" s="52" t="s">
        <v>15</v>
      </c>
    </row>
    <row r="85" spans="1:9">
      <c r="A85" s="48" t="s">
        <v>549</v>
      </c>
      <c r="B85" s="48" t="s">
        <v>550</v>
      </c>
      <c r="C85" s="48" t="s">
        <v>124</v>
      </c>
      <c r="D85" s="49">
        <v>1</v>
      </c>
      <c r="E85" s="50">
        <v>2445</v>
      </c>
      <c r="F85" s="51">
        <f t="shared" si="1"/>
        <v>2445</v>
      </c>
      <c r="G85" s="52" t="s">
        <v>66</v>
      </c>
      <c r="H85" s="52" t="s">
        <v>802</v>
      </c>
      <c r="I85" s="52" t="s">
        <v>20</v>
      </c>
    </row>
    <row r="86" spans="1:9">
      <c r="A86" s="48" t="s">
        <v>997</v>
      </c>
      <c r="B86" s="48" t="s">
        <v>550</v>
      </c>
      <c r="C86" s="48" t="s">
        <v>120</v>
      </c>
      <c r="D86" s="49">
        <v>2</v>
      </c>
      <c r="E86" s="50">
        <v>1542</v>
      </c>
      <c r="F86" s="51">
        <f t="shared" si="1"/>
        <v>3084</v>
      </c>
      <c r="G86" s="52" t="s">
        <v>66</v>
      </c>
      <c r="H86" s="52" t="s">
        <v>802</v>
      </c>
      <c r="I86" s="52" t="s">
        <v>20</v>
      </c>
    </row>
    <row r="87" spans="1:9">
      <c r="A87" s="48" t="s">
        <v>1849</v>
      </c>
      <c r="B87" s="48" t="s">
        <v>1850</v>
      </c>
      <c r="C87" s="48" t="s">
        <v>124</v>
      </c>
      <c r="D87" s="49">
        <v>1</v>
      </c>
      <c r="E87" s="50">
        <v>2445</v>
      </c>
      <c r="F87" s="51">
        <f t="shared" si="1"/>
        <v>2445</v>
      </c>
      <c r="G87" s="52" t="s">
        <v>66</v>
      </c>
      <c r="H87" s="52" t="s">
        <v>2166</v>
      </c>
      <c r="I87" s="52" t="s">
        <v>20</v>
      </c>
    </row>
    <row r="88" spans="1:9">
      <c r="A88" s="48" t="s">
        <v>551</v>
      </c>
      <c r="B88" s="48" t="s">
        <v>552</v>
      </c>
      <c r="C88" s="48" t="s">
        <v>120</v>
      </c>
      <c r="D88" s="49">
        <v>1</v>
      </c>
      <c r="E88" s="50">
        <v>2445</v>
      </c>
      <c r="F88" s="51">
        <f t="shared" si="1"/>
        <v>2445</v>
      </c>
      <c r="G88" s="52" t="s">
        <v>66</v>
      </c>
      <c r="H88" s="52" t="s">
        <v>803</v>
      </c>
      <c r="I88" s="52" t="s">
        <v>25</v>
      </c>
    </row>
    <row r="89" spans="1:9">
      <c r="A89" s="48" t="s">
        <v>553</v>
      </c>
      <c r="B89" s="48" t="s">
        <v>554</v>
      </c>
      <c r="C89" s="48" t="s">
        <v>120</v>
      </c>
      <c r="D89" s="49">
        <v>2</v>
      </c>
      <c r="E89" s="50">
        <v>1355.28</v>
      </c>
      <c r="F89" s="51">
        <f t="shared" si="1"/>
        <v>2710.56</v>
      </c>
      <c r="G89" s="52" t="s">
        <v>66</v>
      </c>
      <c r="H89" s="52" t="s">
        <v>791</v>
      </c>
      <c r="I89" s="52" t="s">
        <v>18</v>
      </c>
    </row>
    <row r="90" spans="1:9">
      <c r="A90" s="48" t="s">
        <v>555</v>
      </c>
      <c r="B90" s="48" t="s">
        <v>556</v>
      </c>
      <c r="C90" s="48" t="s">
        <v>123</v>
      </c>
      <c r="D90" s="49">
        <v>1</v>
      </c>
      <c r="E90" s="50">
        <v>974.73</v>
      </c>
      <c r="F90" s="51">
        <f t="shared" si="1"/>
        <v>974.73</v>
      </c>
      <c r="G90" s="52" t="s">
        <v>66</v>
      </c>
      <c r="H90" s="52" t="s">
        <v>796</v>
      </c>
      <c r="I90" s="52" t="s">
        <v>25</v>
      </c>
    </row>
    <row r="91" spans="1:9">
      <c r="A91" s="48" t="s">
        <v>557</v>
      </c>
      <c r="B91" s="48" t="s">
        <v>556</v>
      </c>
      <c r="C91" s="48" t="s">
        <v>121</v>
      </c>
      <c r="D91" s="49">
        <v>3</v>
      </c>
      <c r="E91" s="50">
        <v>974.73</v>
      </c>
      <c r="F91" s="51">
        <f t="shared" si="1"/>
        <v>2924.19</v>
      </c>
      <c r="G91" s="52" t="s">
        <v>66</v>
      </c>
      <c r="H91" s="52" t="s">
        <v>796</v>
      </c>
      <c r="I91" s="52" t="s">
        <v>25</v>
      </c>
    </row>
    <row r="92" spans="1:9">
      <c r="A92" s="48" t="s">
        <v>1835</v>
      </c>
      <c r="B92" s="48" t="s">
        <v>556</v>
      </c>
      <c r="C92" s="48" t="s">
        <v>120</v>
      </c>
      <c r="D92" s="49">
        <v>1</v>
      </c>
      <c r="E92" s="50">
        <v>974.73</v>
      </c>
      <c r="F92" s="51">
        <f t="shared" si="1"/>
        <v>974.73</v>
      </c>
      <c r="G92" s="52" t="s">
        <v>66</v>
      </c>
      <c r="H92" s="52" t="s">
        <v>796</v>
      </c>
      <c r="I92" s="52" t="s">
        <v>25</v>
      </c>
    </row>
    <row r="93" spans="1:9">
      <c r="A93" s="48" t="s">
        <v>558</v>
      </c>
      <c r="B93" s="48" t="s">
        <v>556</v>
      </c>
      <c r="C93" s="48" t="s">
        <v>122</v>
      </c>
      <c r="D93" s="49">
        <v>1</v>
      </c>
      <c r="E93" s="50">
        <v>974.73</v>
      </c>
      <c r="F93" s="51">
        <f t="shared" si="1"/>
        <v>974.73</v>
      </c>
      <c r="G93" s="52" t="s">
        <v>66</v>
      </c>
      <c r="H93" s="52" t="s">
        <v>796</v>
      </c>
      <c r="I93" s="52" t="s">
        <v>25</v>
      </c>
    </row>
    <row r="94" spans="1:9">
      <c r="A94" s="48" t="s">
        <v>559</v>
      </c>
      <c r="B94" s="48" t="s">
        <v>560</v>
      </c>
      <c r="C94" s="48" t="s">
        <v>123</v>
      </c>
      <c r="D94" s="49">
        <v>1</v>
      </c>
      <c r="E94" s="50">
        <v>974.73</v>
      </c>
      <c r="F94" s="51">
        <f t="shared" si="1"/>
        <v>974.73</v>
      </c>
      <c r="G94" s="52" t="s">
        <v>66</v>
      </c>
      <c r="H94" s="52" t="s">
        <v>796</v>
      </c>
      <c r="I94" s="52" t="s">
        <v>20</v>
      </c>
    </row>
    <row r="95" spans="1:9">
      <c r="A95" s="48" t="s">
        <v>561</v>
      </c>
      <c r="B95" s="48" t="s">
        <v>560</v>
      </c>
      <c r="C95" s="48" t="s">
        <v>121</v>
      </c>
      <c r="D95" s="49">
        <v>3</v>
      </c>
      <c r="E95" s="50">
        <v>974.73</v>
      </c>
      <c r="F95" s="51">
        <f t="shared" si="1"/>
        <v>2924.19</v>
      </c>
      <c r="G95" s="52" t="s">
        <v>66</v>
      </c>
      <c r="H95" s="52" t="s">
        <v>796</v>
      </c>
      <c r="I95" s="52" t="s">
        <v>20</v>
      </c>
    </row>
    <row r="96" spans="1:9">
      <c r="A96" s="48" t="s">
        <v>1834</v>
      </c>
      <c r="B96" s="48" t="s">
        <v>560</v>
      </c>
      <c r="C96" s="48" t="s">
        <v>122</v>
      </c>
      <c r="D96" s="49">
        <v>1</v>
      </c>
      <c r="E96" s="50">
        <v>974.73</v>
      </c>
      <c r="F96" s="51">
        <f t="shared" si="1"/>
        <v>974.73</v>
      </c>
      <c r="G96" s="52" t="s">
        <v>66</v>
      </c>
      <c r="H96" s="52" t="s">
        <v>796</v>
      </c>
      <c r="I96" s="52" t="s">
        <v>20</v>
      </c>
    </row>
    <row r="97" spans="1:9">
      <c r="A97" s="48" t="s">
        <v>1127</v>
      </c>
      <c r="B97" s="48" t="s">
        <v>1126</v>
      </c>
      <c r="C97" s="48" t="s">
        <v>124</v>
      </c>
      <c r="D97" s="49">
        <v>1</v>
      </c>
      <c r="E97" s="50">
        <v>1884.42</v>
      </c>
      <c r="F97" s="51">
        <f t="shared" si="1"/>
        <v>1884.42</v>
      </c>
      <c r="G97" s="52" t="s">
        <v>66</v>
      </c>
      <c r="H97" s="52" t="s">
        <v>450</v>
      </c>
      <c r="I97" s="52" t="s">
        <v>16</v>
      </c>
    </row>
    <row r="98" spans="1:9">
      <c r="A98" s="48" t="s">
        <v>1128</v>
      </c>
      <c r="B98" s="48" t="s">
        <v>1126</v>
      </c>
      <c r="C98" s="48" t="s">
        <v>120</v>
      </c>
      <c r="D98" s="49">
        <v>2</v>
      </c>
      <c r="E98" s="50">
        <v>1884.42</v>
      </c>
      <c r="F98" s="51">
        <f t="shared" si="1"/>
        <v>3768.84</v>
      </c>
      <c r="G98" s="52" t="s">
        <v>66</v>
      </c>
      <c r="H98" s="52" t="s">
        <v>450</v>
      </c>
      <c r="I98" s="52" t="s">
        <v>16</v>
      </c>
    </row>
    <row r="99" spans="1:9">
      <c r="A99" s="48" t="s">
        <v>1967</v>
      </c>
      <c r="B99" s="48" t="s">
        <v>1968</v>
      </c>
      <c r="C99" s="48" t="s">
        <v>123</v>
      </c>
      <c r="D99" s="49">
        <v>1</v>
      </c>
      <c r="E99" s="50">
        <v>1726.59</v>
      </c>
      <c r="F99" s="51">
        <f t="shared" si="1"/>
        <v>1726.59</v>
      </c>
      <c r="G99" s="52" t="s">
        <v>66</v>
      </c>
      <c r="H99" s="52" t="s">
        <v>1645</v>
      </c>
      <c r="I99" s="52" t="s">
        <v>20</v>
      </c>
    </row>
    <row r="100" spans="1:9">
      <c r="A100" s="48" t="s">
        <v>1969</v>
      </c>
      <c r="B100" s="48" t="s">
        <v>1968</v>
      </c>
      <c r="C100" s="48" t="s">
        <v>125</v>
      </c>
      <c r="D100" s="49">
        <v>2</v>
      </c>
      <c r="E100" s="50">
        <v>1726.59</v>
      </c>
      <c r="F100" s="51">
        <f t="shared" si="1"/>
        <v>3453.18</v>
      </c>
      <c r="G100" s="52" t="s">
        <v>66</v>
      </c>
      <c r="H100" s="52" t="s">
        <v>1645</v>
      </c>
      <c r="I100" s="52" t="s">
        <v>20</v>
      </c>
    </row>
    <row r="101" spans="1:9">
      <c r="A101" s="48" t="s">
        <v>1970</v>
      </c>
      <c r="B101" s="48" t="s">
        <v>1968</v>
      </c>
      <c r="C101" s="48" t="s">
        <v>121</v>
      </c>
      <c r="D101" s="49">
        <v>4</v>
      </c>
      <c r="E101" s="50">
        <v>1726.59</v>
      </c>
      <c r="F101" s="51">
        <f t="shared" si="1"/>
        <v>6906.36</v>
      </c>
      <c r="G101" s="52" t="s">
        <v>66</v>
      </c>
      <c r="H101" s="52" t="s">
        <v>1645</v>
      </c>
      <c r="I101" s="52" t="s">
        <v>20</v>
      </c>
    </row>
    <row r="102" spans="1:9">
      <c r="A102" s="48" t="s">
        <v>1971</v>
      </c>
      <c r="B102" s="48" t="s">
        <v>1968</v>
      </c>
      <c r="C102" s="48" t="s">
        <v>124</v>
      </c>
      <c r="D102" s="49">
        <v>1</v>
      </c>
      <c r="E102" s="50">
        <v>1726.59</v>
      </c>
      <c r="F102" s="51">
        <f t="shared" si="1"/>
        <v>1726.59</v>
      </c>
      <c r="G102" s="52" t="s">
        <v>66</v>
      </c>
      <c r="H102" s="52" t="s">
        <v>1645</v>
      </c>
      <c r="I102" s="52" t="s">
        <v>20</v>
      </c>
    </row>
    <row r="103" spans="1:9">
      <c r="A103" s="48" t="s">
        <v>1972</v>
      </c>
      <c r="B103" s="48" t="s">
        <v>1968</v>
      </c>
      <c r="C103" s="48" t="s">
        <v>120</v>
      </c>
      <c r="D103" s="49">
        <v>3</v>
      </c>
      <c r="E103" s="50">
        <v>1726.59</v>
      </c>
      <c r="F103" s="51">
        <f t="shared" si="1"/>
        <v>5179.7699999999995</v>
      </c>
      <c r="G103" s="52" t="s">
        <v>66</v>
      </c>
      <c r="H103" s="52" t="s">
        <v>1645</v>
      </c>
      <c r="I103" s="52" t="s">
        <v>20</v>
      </c>
    </row>
    <row r="104" spans="1:9">
      <c r="A104" s="48" t="s">
        <v>1973</v>
      </c>
      <c r="B104" s="48" t="s">
        <v>1968</v>
      </c>
      <c r="C104" s="48" t="s">
        <v>126</v>
      </c>
      <c r="D104" s="49">
        <v>2</v>
      </c>
      <c r="E104" s="50">
        <v>1726.59</v>
      </c>
      <c r="F104" s="51">
        <f t="shared" si="1"/>
        <v>3453.18</v>
      </c>
      <c r="G104" s="52" t="s">
        <v>66</v>
      </c>
      <c r="H104" s="52" t="s">
        <v>1645</v>
      </c>
      <c r="I104" s="52" t="s">
        <v>20</v>
      </c>
    </row>
    <row r="105" spans="1:9">
      <c r="A105" s="48" t="s">
        <v>1974</v>
      </c>
      <c r="B105" s="48" t="s">
        <v>1968</v>
      </c>
      <c r="C105" s="48" t="s">
        <v>122</v>
      </c>
      <c r="D105" s="49">
        <v>1</v>
      </c>
      <c r="E105" s="50">
        <v>1726.59</v>
      </c>
      <c r="F105" s="51">
        <f t="shared" si="1"/>
        <v>1726.59</v>
      </c>
      <c r="G105" s="52" t="s">
        <v>66</v>
      </c>
      <c r="H105" s="52" t="s">
        <v>1645</v>
      </c>
      <c r="I105" s="52" t="s">
        <v>20</v>
      </c>
    </row>
    <row r="106" spans="1:9">
      <c r="A106" s="48" t="s">
        <v>1975</v>
      </c>
      <c r="B106" s="48" t="s">
        <v>1976</v>
      </c>
      <c r="C106" s="48" t="s">
        <v>123</v>
      </c>
      <c r="D106" s="49">
        <v>1</v>
      </c>
      <c r="E106" s="50">
        <v>1726.59</v>
      </c>
      <c r="F106" s="51">
        <f t="shared" si="1"/>
        <v>1726.59</v>
      </c>
      <c r="G106" s="52" t="s">
        <v>66</v>
      </c>
      <c r="H106" s="52" t="s">
        <v>1645</v>
      </c>
      <c r="I106" s="52" t="s">
        <v>15</v>
      </c>
    </row>
    <row r="107" spans="1:9">
      <c r="A107" s="48" t="s">
        <v>1977</v>
      </c>
      <c r="B107" s="48" t="s">
        <v>1976</v>
      </c>
      <c r="C107" s="48" t="s">
        <v>125</v>
      </c>
      <c r="D107" s="49">
        <v>2</v>
      </c>
      <c r="E107" s="50">
        <v>1726.59</v>
      </c>
      <c r="F107" s="51">
        <f t="shared" si="1"/>
        <v>3453.18</v>
      </c>
      <c r="G107" s="52" t="s">
        <v>66</v>
      </c>
      <c r="H107" s="52" t="s">
        <v>1645</v>
      </c>
      <c r="I107" s="52" t="s">
        <v>15</v>
      </c>
    </row>
    <row r="108" spans="1:9">
      <c r="A108" s="48" t="s">
        <v>1978</v>
      </c>
      <c r="B108" s="48" t="s">
        <v>1976</v>
      </c>
      <c r="C108" s="48" t="s">
        <v>121</v>
      </c>
      <c r="D108" s="49">
        <v>3</v>
      </c>
      <c r="E108" s="50">
        <v>1726.59</v>
      </c>
      <c r="F108" s="51">
        <f t="shared" si="1"/>
        <v>5179.7699999999995</v>
      </c>
      <c r="G108" s="52" t="s">
        <v>66</v>
      </c>
      <c r="H108" s="52" t="s">
        <v>1645</v>
      </c>
      <c r="I108" s="52" t="s">
        <v>15</v>
      </c>
    </row>
    <row r="109" spans="1:9">
      <c r="A109" s="48" t="s">
        <v>1979</v>
      </c>
      <c r="B109" s="48" t="s">
        <v>1976</v>
      </c>
      <c r="C109" s="48" t="s">
        <v>124</v>
      </c>
      <c r="D109" s="49">
        <v>2</v>
      </c>
      <c r="E109" s="50">
        <v>1726.59</v>
      </c>
      <c r="F109" s="51">
        <f t="shared" si="1"/>
        <v>3453.18</v>
      </c>
      <c r="G109" s="52" t="s">
        <v>66</v>
      </c>
      <c r="H109" s="52" t="s">
        <v>1645</v>
      </c>
      <c r="I109" s="52" t="s">
        <v>15</v>
      </c>
    </row>
    <row r="110" spans="1:9">
      <c r="A110" s="48" t="s">
        <v>1980</v>
      </c>
      <c r="B110" s="48" t="s">
        <v>1976</v>
      </c>
      <c r="C110" s="48" t="s">
        <v>120</v>
      </c>
      <c r="D110" s="49">
        <v>3</v>
      </c>
      <c r="E110" s="50">
        <v>1726.59</v>
      </c>
      <c r="F110" s="51">
        <f t="shared" si="1"/>
        <v>5179.7699999999995</v>
      </c>
      <c r="G110" s="52" t="s">
        <v>66</v>
      </c>
      <c r="H110" s="52" t="s">
        <v>1645</v>
      </c>
      <c r="I110" s="52" t="s">
        <v>15</v>
      </c>
    </row>
    <row r="111" spans="1:9">
      <c r="A111" s="48" t="s">
        <v>1981</v>
      </c>
      <c r="B111" s="48" t="s">
        <v>1976</v>
      </c>
      <c r="C111" s="48" t="s">
        <v>122</v>
      </c>
      <c r="D111" s="49">
        <v>2</v>
      </c>
      <c r="E111" s="50">
        <v>1726.59</v>
      </c>
      <c r="F111" s="51">
        <f t="shared" si="1"/>
        <v>3453.18</v>
      </c>
      <c r="G111" s="52" t="s">
        <v>66</v>
      </c>
      <c r="H111" s="52" t="s">
        <v>1645</v>
      </c>
      <c r="I111" s="52" t="s">
        <v>15</v>
      </c>
    </row>
    <row r="112" spans="1:9">
      <c r="A112" s="48" t="s">
        <v>1475</v>
      </c>
      <c r="B112" s="48" t="s">
        <v>1476</v>
      </c>
      <c r="C112" s="48" t="s">
        <v>120</v>
      </c>
      <c r="D112" s="49">
        <v>1</v>
      </c>
      <c r="E112" s="50">
        <v>741</v>
      </c>
      <c r="F112" s="51">
        <f t="shared" si="1"/>
        <v>741</v>
      </c>
      <c r="G112" s="52" t="s">
        <v>66</v>
      </c>
      <c r="H112" s="52" t="s">
        <v>1613</v>
      </c>
      <c r="I112" s="52" t="s">
        <v>68</v>
      </c>
    </row>
    <row r="113" spans="1:9">
      <c r="A113" s="48" t="s">
        <v>1129</v>
      </c>
      <c r="B113" s="48" t="s">
        <v>1130</v>
      </c>
      <c r="C113" s="48" t="s">
        <v>123</v>
      </c>
      <c r="D113" s="49">
        <v>2</v>
      </c>
      <c r="E113" s="50">
        <v>750.82</v>
      </c>
      <c r="F113" s="51">
        <f t="shared" si="1"/>
        <v>1501.64</v>
      </c>
      <c r="G113" s="52" t="s">
        <v>66</v>
      </c>
      <c r="H113" s="52" t="s">
        <v>451</v>
      </c>
      <c r="I113" s="52" t="s">
        <v>11</v>
      </c>
    </row>
    <row r="114" spans="1:9">
      <c r="A114" s="48" t="s">
        <v>1131</v>
      </c>
      <c r="B114" s="48" t="s">
        <v>1132</v>
      </c>
      <c r="C114" s="48" t="s">
        <v>123</v>
      </c>
      <c r="D114" s="49">
        <v>1</v>
      </c>
      <c r="E114" s="50">
        <v>1095</v>
      </c>
      <c r="F114" s="51">
        <f t="shared" si="1"/>
        <v>1095</v>
      </c>
      <c r="G114" s="52" t="s">
        <v>66</v>
      </c>
      <c r="H114" s="52" t="s">
        <v>438</v>
      </c>
      <c r="I114" s="52" t="s">
        <v>16</v>
      </c>
    </row>
    <row r="115" spans="1:9">
      <c r="A115" s="48" t="s">
        <v>1133</v>
      </c>
      <c r="B115" s="48" t="s">
        <v>1134</v>
      </c>
      <c r="C115" s="48" t="s">
        <v>123</v>
      </c>
      <c r="D115" s="49">
        <v>1</v>
      </c>
      <c r="E115" s="50">
        <v>1128.4000000000001</v>
      </c>
      <c r="F115" s="51">
        <f t="shared" si="1"/>
        <v>1128.4000000000001</v>
      </c>
      <c r="G115" s="52" t="s">
        <v>66</v>
      </c>
      <c r="H115" s="52" t="s">
        <v>438</v>
      </c>
      <c r="I115" s="52" t="s">
        <v>20</v>
      </c>
    </row>
    <row r="116" spans="1:9">
      <c r="A116" s="48" t="s">
        <v>1135</v>
      </c>
      <c r="B116" s="48" t="s">
        <v>1134</v>
      </c>
      <c r="C116" s="48" t="s">
        <v>125</v>
      </c>
      <c r="D116" s="49">
        <v>1</v>
      </c>
      <c r="E116" s="50">
        <v>1128.4000000000001</v>
      </c>
      <c r="F116" s="51">
        <f t="shared" si="1"/>
        <v>1128.4000000000001</v>
      </c>
      <c r="G116" s="52" t="s">
        <v>66</v>
      </c>
      <c r="H116" s="52" t="s">
        <v>438</v>
      </c>
      <c r="I116" s="52" t="s">
        <v>20</v>
      </c>
    </row>
    <row r="117" spans="1:9">
      <c r="A117" s="48" t="s">
        <v>1136</v>
      </c>
      <c r="B117" s="48" t="s">
        <v>1134</v>
      </c>
      <c r="C117" s="48" t="s">
        <v>121</v>
      </c>
      <c r="D117" s="49">
        <v>1</v>
      </c>
      <c r="E117" s="50">
        <v>1128.4000000000001</v>
      </c>
      <c r="F117" s="51">
        <f t="shared" si="1"/>
        <v>1128.4000000000001</v>
      </c>
      <c r="G117" s="52" t="s">
        <v>66</v>
      </c>
      <c r="H117" s="52" t="s">
        <v>438</v>
      </c>
      <c r="I117" s="52" t="s">
        <v>20</v>
      </c>
    </row>
    <row r="118" spans="1:9">
      <c r="A118" s="48" t="s">
        <v>1137</v>
      </c>
      <c r="B118" s="48" t="s">
        <v>1134</v>
      </c>
      <c r="C118" s="48" t="s">
        <v>122</v>
      </c>
      <c r="D118" s="49">
        <v>3</v>
      </c>
      <c r="E118" s="50">
        <v>1128.4000000000001</v>
      </c>
      <c r="F118" s="51">
        <f t="shared" si="1"/>
        <v>3385.2000000000003</v>
      </c>
      <c r="G118" s="52" t="s">
        <v>66</v>
      </c>
      <c r="H118" s="52" t="s">
        <v>438</v>
      </c>
      <c r="I118" s="52" t="s">
        <v>20</v>
      </c>
    </row>
    <row r="119" spans="1:9">
      <c r="A119" s="48" t="s">
        <v>1982</v>
      </c>
      <c r="B119" s="48" t="s">
        <v>1983</v>
      </c>
      <c r="C119" s="48" t="s">
        <v>123</v>
      </c>
      <c r="D119" s="49">
        <v>2</v>
      </c>
      <c r="E119" s="50">
        <v>1726.59</v>
      </c>
      <c r="F119" s="51">
        <f t="shared" si="1"/>
        <v>3453.18</v>
      </c>
      <c r="G119" s="52" t="s">
        <v>66</v>
      </c>
      <c r="H119" s="52" t="s">
        <v>1649</v>
      </c>
      <c r="I119" s="52" t="s">
        <v>20</v>
      </c>
    </row>
    <row r="120" spans="1:9">
      <c r="A120" s="48" t="s">
        <v>1984</v>
      </c>
      <c r="B120" s="48" t="s">
        <v>1983</v>
      </c>
      <c r="C120" s="48" t="s">
        <v>125</v>
      </c>
      <c r="D120" s="49">
        <v>1</v>
      </c>
      <c r="E120" s="50">
        <v>1726.59</v>
      </c>
      <c r="F120" s="51">
        <f t="shared" si="1"/>
        <v>1726.59</v>
      </c>
      <c r="G120" s="52" t="s">
        <v>66</v>
      </c>
      <c r="H120" s="52" t="s">
        <v>1649</v>
      </c>
      <c r="I120" s="52" t="s">
        <v>20</v>
      </c>
    </row>
    <row r="121" spans="1:9">
      <c r="A121" s="48" t="s">
        <v>1985</v>
      </c>
      <c r="B121" s="48" t="s">
        <v>1983</v>
      </c>
      <c r="C121" s="48" t="s">
        <v>121</v>
      </c>
      <c r="D121" s="49">
        <v>3</v>
      </c>
      <c r="E121" s="50">
        <v>1726.59</v>
      </c>
      <c r="F121" s="51">
        <f t="shared" si="1"/>
        <v>5179.7699999999995</v>
      </c>
      <c r="G121" s="52" t="s">
        <v>66</v>
      </c>
      <c r="H121" s="52" t="s">
        <v>1649</v>
      </c>
      <c r="I121" s="52" t="s">
        <v>20</v>
      </c>
    </row>
    <row r="122" spans="1:9">
      <c r="A122" s="48" t="s">
        <v>1986</v>
      </c>
      <c r="B122" s="48" t="s">
        <v>1983</v>
      </c>
      <c r="C122" s="48" t="s">
        <v>120</v>
      </c>
      <c r="D122" s="49">
        <v>3</v>
      </c>
      <c r="E122" s="50">
        <v>1726.59</v>
      </c>
      <c r="F122" s="51">
        <f t="shared" si="1"/>
        <v>5179.7699999999995</v>
      </c>
      <c r="G122" s="52" t="s">
        <v>66</v>
      </c>
      <c r="H122" s="52" t="s">
        <v>1649</v>
      </c>
      <c r="I122" s="52" t="s">
        <v>20</v>
      </c>
    </row>
    <row r="123" spans="1:9">
      <c r="A123" s="48" t="s">
        <v>1987</v>
      </c>
      <c r="B123" s="48" t="s">
        <v>1983</v>
      </c>
      <c r="C123" s="48" t="s">
        <v>122</v>
      </c>
      <c r="D123" s="49">
        <v>2</v>
      </c>
      <c r="E123" s="50">
        <v>1726.59</v>
      </c>
      <c r="F123" s="51">
        <f t="shared" si="1"/>
        <v>3453.18</v>
      </c>
      <c r="G123" s="52" t="s">
        <v>66</v>
      </c>
      <c r="H123" s="52" t="s">
        <v>1649</v>
      </c>
      <c r="I123" s="52" t="s">
        <v>20</v>
      </c>
    </row>
    <row r="124" spans="1:9">
      <c r="A124" s="48" t="s">
        <v>1141</v>
      </c>
      <c r="B124" s="48" t="s">
        <v>1140</v>
      </c>
      <c r="C124" s="48" t="s">
        <v>124</v>
      </c>
      <c r="D124" s="49">
        <v>1</v>
      </c>
      <c r="E124" s="50">
        <v>939.61</v>
      </c>
      <c r="F124" s="51">
        <f t="shared" si="1"/>
        <v>939.61</v>
      </c>
      <c r="G124" s="52" t="s">
        <v>66</v>
      </c>
      <c r="H124" s="52" t="s">
        <v>453</v>
      </c>
      <c r="I124" s="52" t="s">
        <v>16</v>
      </c>
    </row>
    <row r="125" spans="1:9">
      <c r="A125" s="48" t="s">
        <v>1142</v>
      </c>
      <c r="B125" s="48" t="s">
        <v>1140</v>
      </c>
      <c r="C125" s="48" t="s">
        <v>126</v>
      </c>
      <c r="D125" s="49">
        <v>2</v>
      </c>
      <c r="E125" s="50">
        <v>939.61</v>
      </c>
      <c r="F125" s="51">
        <f t="shared" si="1"/>
        <v>1879.22</v>
      </c>
      <c r="G125" s="52" t="s">
        <v>66</v>
      </c>
      <c r="H125" s="52" t="s">
        <v>453</v>
      </c>
      <c r="I125" s="52" t="s">
        <v>16</v>
      </c>
    </row>
    <row r="126" spans="1:9">
      <c r="A126" s="48" t="s">
        <v>1139</v>
      </c>
      <c r="B126" s="48" t="s">
        <v>1138</v>
      </c>
      <c r="C126" s="48" t="s">
        <v>126</v>
      </c>
      <c r="D126" s="49">
        <v>2</v>
      </c>
      <c r="E126" s="50">
        <v>939.61</v>
      </c>
      <c r="F126" s="51">
        <f t="shared" si="1"/>
        <v>1879.22</v>
      </c>
      <c r="G126" s="52" t="s">
        <v>66</v>
      </c>
      <c r="H126" s="52" t="s">
        <v>453</v>
      </c>
      <c r="I126" s="52" t="s">
        <v>20</v>
      </c>
    </row>
    <row r="127" spans="1:9">
      <c r="A127" s="48" t="s">
        <v>1839</v>
      </c>
      <c r="B127" s="48" t="s">
        <v>1840</v>
      </c>
      <c r="C127" s="48" t="s">
        <v>120</v>
      </c>
      <c r="D127" s="49">
        <v>2</v>
      </c>
      <c r="E127" s="50">
        <v>1547.61</v>
      </c>
      <c r="F127" s="51">
        <f t="shared" si="1"/>
        <v>3095.22</v>
      </c>
      <c r="G127" s="52" t="s">
        <v>66</v>
      </c>
      <c r="H127" s="52" t="s">
        <v>130</v>
      </c>
      <c r="I127" s="52" t="s">
        <v>72</v>
      </c>
    </row>
    <row r="128" spans="1:9">
      <c r="A128" s="48" t="s">
        <v>980</v>
      </c>
      <c r="B128" s="48" t="s">
        <v>254</v>
      </c>
      <c r="C128" s="48" t="s">
        <v>123</v>
      </c>
      <c r="D128" s="49">
        <v>1</v>
      </c>
      <c r="E128" s="50">
        <v>801.05</v>
      </c>
      <c r="F128" s="51">
        <f t="shared" si="1"/>
        <v>801.05</v>
      </c>
      <c r="G128" s="52" t="s">
        <v>66</v>
      </c>
      <c r="H128" s="52" t="s">
        <v>131</v>
      </c>
      <c r="I128" s="52" t="s">
        <v>16</v>
      </c>
    </row>
    <row r="129" spans="1:9">
      <c r="A129" s="48" t="s">
        <v>346</v>
      </c>
      <c r="B129" s="48" t="s">
        <v>254</v>
      </c>
      <c r="C129" s="48" t="s">
        <v>124</v>
      </c>
      <c r="D129" s="49">
        <v>1</v>
      </c>
      <c r="E129" s="50">
        <v>1210.0999999999999</v>
      </c>
      <c r="F129" s="51">
        <f t="shared" si="1"/>
        <v>1210.0999999999999</v>
      </c>
      <c r="G129" s="52" t="s">
        <v>66</v>
      </c>
      <c r="H129" s="52" t="s">
        <v>131</v>
      </c>
      <c r="I129" s="52" t="s">
        <v>16</v>
      </c>
    </row>
    <row r="130" spans="1:9">
      <c r="A130" s="48" t="s">
        <v>998</v>
      </c>
      <c r="B130" s="48" t="s">
        <v>563</v>
      </c>
      <c r="C130" s="48" t="s">
        <v>121</v>
      </c>
      <c r="D130" s="49">
        <v>1</v>
      </c>
      <c r="E130" s="50">
        <v>1155</v>
      </c>
      <c r="F130" s="51">
        <f t="shared" ref="F130:F193" si="2">D130*E130</f>
        <v>1155</v>
      </c>
      <c r="G130" s="52" t="s">
        <v>66</v>
      </c>
      <c r="H130" s="52" t="s">
        <v>804</v>
      </c>
      <c r="I130" s="52" t="s">
        <v>17</v>
      </c>
    </row>
    <row r="131" spans="1:9">
      <c r="A131" s="48" t="s">
        <v>562</v>
      </c>
      <c r="B131" s="48" t="s">
        <v>563</v>
      </c>
      <c r="C131" s="48" t="s">
        <v>124</v>
      </c>
      <c r="D131" s="49">
        <v>1</v>
      </c>
      <c r="E131" s="50">
        <v>1831</v>
      </c>
      <c r="F131" s="51">
        <f t="shared" si="2"/>
        <v>1831</v>
      </c>
      <c r="G131" s="52" t="s">
        <v>66</v>
      </c>
      <c r="H131" s="52" t="s">
        <v>804</v>
      </c>
      <c r="I131" s="52" t="s">
        <v>17</v>
      </c>
    </row>
    <row r="132" spans="1:9">
      <c r="A132" s="48" t="s">
        <v>999</v>
      </c>
      <c r="B132" s="48" t="s">
        <v>563</v>
      </c>
      <c r="C132" s="48" t="s">
        <v>120</v>
      </c>
      <c r="D132" s="49">
        <v>1</v>
      </c>
      <c r="E132" s="50">
        <v>1155</v>
      </c>
      <c r="F132" s="51">
        <f t="shared" si="2"/>
        <v>1155</v>
      </c>
      <c r="G132" s="52" t="s">
        <v>66</v>
      </c>
      <c r="H132" s="52" t="s">
        <v>804</v>
      </c>
      <c r="I132" s="52" t="s">
        <v>17</v>
      </c>
    </row>
    <row r="133" spans="1:9">
      <c r="A133" s="48" t="s">
        <v>1000</v>
      </c>
      <c r="B133" s="48" t="s">
        <v>1001</v>
      </c>
      <c r="C133" s="48" t="s">
        <v>123</v>
      </c>
      <c r="D133" s="49">
        <v>1</v>
      </c>
      <c r="E133" s="50">
        <v>1100</v>
      </c>
      <c r="F133" s="51">
        <f t="shared" si="2"/>
        <v>1100</v>
      </c>
      <c r="G133" s="52" t="s">
        <v>66</v>
      </c>
      <c r="H133" s="52" t="s">
        <v>805</v>
      </c>
      <c r="I133" s="52" t="s">
        <v>20</v>
      </c>
    </row>
    <row r="134" spans="1:9">
      <c r="A134" s="48" t="s">
        <v>1002</v>
      </c>
      <c r="B134" s="48" t="s">
        <v>1001</v>
      </c>
      <c r="C134" s="48" t="s">
        <v>125</v>
      </c>
      <c r="D134" s="49">
        <v>1</v>
      </c>
      <c r="E134" s="50">
        <v>1100</v>
      </c>
      <c r="F134" s="51">
        <f t="shared" si="2"/>
        <v>1100</v>
      </c>
      <c r="G134" s="52" t="s">
        <v>66</v>
      </c>
      <c r="H134" s="52" t="s">
        <v>805</v>
      </c>
      <c r="I134" s="52" t="s">
        <v>20</v>
      </c>
    </row>
    <row r="135" spans="1:9">
      <c r="A135" s="48" t="s">
        <v>1003</v>
      </c>
      <c r="B135" s="48" t="s">
        <v>1001</v>
      </c>
      <c r="C135" s="48" t="s">
        <v>121</v>
      </c>
      <c r="D135" s="49">
        <v>2</v>
      </c>
      <c r="E135" s="50">
        <v>1100</v>
      </c>
      <c r="F135" s="51">
        <f t="shared" si="2"/>
        <v>2200</v>
      </c>
      <c r="G135" s="52" t="s">
        <v>66</v>
      </c>
      <c r="H135" s="52" t="s">
        <v>805</v>
      </c>
      <c r="I135" s="52" t="s">
        <v>20</v>
      </c>
    </row>
    <row r="136" spans="1:9">
      <c r="A136" s="48" t="s">
        <v>1851</v>
      </c>
      <c r="B136" s="48" t="s">
        <v>1001</v>
      </c>
      <c r="C136" s="48" t="s">
        <v>120</v>
      </c>
      <c r="D136" s="49">
        <v>1</v>
      </c>
      <c r="E136" s="50">
        <v>1100</v>
      </c>
      <c r="F136" s="51">
        <f t="shared" si="2"/>
        <v>1100</v>
      </c>
      <c r="G136" s="52" t="s">
        <v>66</v>
      </c>
      <c r="H136" s="52" t="s">
        <v>805</v>
      </c>
      <c r="I136" s="52" t="s">
        <v>20</v>
      </c>
    </row>
    <row r="137" spans="1:9">
      <c r="A137" s="48" t="s">
        <v>1092</v>
      </c>
      <c r="B137" s="48" t="s">
        <v>1093</v>
      </c>
      <c r="C137" s="48" t="s">
        <v>120</v>
      </c>
      <c r="D137" s="49">
        <v>1</v>
      </c>
      <c r="E137" s="50">
        <v>1316</v>
      </c>
      <c r="F137" s="51">
        <f t="shared" si="2"/>
        <v>1316</v>
      </c>
      <c r="G137" s="52" t="s">
        <v>66</v>
      </c>
      <c r="H137" s="52" t="s">
        <v>1614</v>
      </c>
      <c r="I137" s="52" t="s">
        <v>72</v>
      </c>
    </row>
    <row r="138" spans="1:9">
      <c r="A138" s="48" t="s">
        <v>1088</v>
      </c>
      <c r="B138" s="48" t="s">
        <v>1089</v>
      </c>
      <c r="C138" s="48" t="s">
        <v>123</v>
      </c>
      <c r="D138" s="49">
        <v>1</v>
      </c>
      <c r="E138" s="50">
        <v>1266</v>
      </c>
      <c r="F138" s="51">
        <f t="shared" si="2"/>
        <v>1266</v>
      </c>
      <c r="G138" s="52" t="s">
        <v>66</v>
      </c>
      <c r="H138" s="52" t="s">
        <v>1614</v>
      </c>
      <c r="I138" s="52" t="s">
        <v>20</v>
      </c>
    </row>
    <row r="139" spans="1:9">
      <c r="A139" s="48" t="s">
        <v>1090</v>
      </c>
      <c r="B139" s="48" t="s">
        <v>1089</v>
      </c>
      <c r="C139" s="48" t="s">
        <v>121</v>
      </c>
      <c r="D139" s="49">
        <v>1</v>
      </c>
      <c r="E139" s="50">
        <v>1266</v>
      </c>
      <c r="F139" s="51">
        <f t="shared" si="2"/>
        <v>1266</v>
      </c>
      <c r="G139" s="52" t="s">
        <v>66</v>
      </c>
      <c r="H139" s="52" t="s">
        <v>1614</v>
      </c>
      <c r="I139" s="52" t="s">
        <v>20</v>
      </c>
    </row>
    <row r="140" spans="1:9">
      <c r="A140" s="48" t="s">
        <v>1091</v>
      </c>
      <c r="B140" s="48" t="s">
        <v>1089</v>
      </c>
      <c r="C140" s="48" t="s">
        <v>124</v>
      </c>
      <c r="D140" s="49">
        <v>2</v>
      </c>
      <c r="E140" s="50">
        <v>1266</v>
      </c>
      <c r="F140" s="51">
        <f t="shared" si="2"/>
        <v>2532</v>
      </c>
      <c r="G140" s="52" t="s">
        <v>66</v>
      </c>
      <c r="H140" s="52" t="s">
        <v>1614</v>
      </c>
      <c r="I140" s="52" t="s">
        <v>20</v>
      </c>
    </row>
    <row r="141" spans="1:9">
      <c r="A141" s="48" t="s">
        <v>564</v>
      </c>
      <c r="B141" s="48" t="s">
        <v>565</v>
      </c>
      <c r="C141" s="48" t="s">
        <v>124</v>
      </c>
      <c r="D141" s="49">
        <v>1</v>
      </c>
      <c r="E141" s="50">
        <v>1919</v>
      </c>
      <c r="F141" s="51">
        <f t="shared" si="2"/>
        <v>1919</v>
      </c>
      <c r="G141" s="52" t="s">
        <v>66</v>
      </c>
      <c r="H141" s="52" t="s">
        <v>132</v>
      </c>
      <c r="I141" s="52" t="s">
        <v>10</v>
      </c>
    </row>
    <row r="142" spans="1:9">
      <c r="A142" s="48" t="s">
        <v>868</v>
      </c>
      <c r="B142" s="48" t="s">
        <v>869</v>
      </c>
      <c r="C142" s="48" t="s">
        <v>121</v>
      </c>
      <c r="D142" s="49">
        <v>2</v>
      </c>
      <c r="E142" s="50">
        <v>1211</v>
      </c>
      <c r="F142" s="51">
        <f t="shared" si="2"/>
        <v>2422</v>
      </c>
      <c r="G142" s="52" t="s">
        <v>66</v>
      </c>
      <c r="H142" s="52" t="s">
        <v>132</v>
      </c>
      <c r="I142" s="52" t="s">
        <v>20</v>
      </c>
    </row>
    <row r="143" spans="1:9">
      <c r="A143" s="48" t="s">
        <v>870</v>
      </c>
      <c r="B143" s="48" t="s">
        <v>869</v>
      </c>
      <c r="C143" s="48" t="s">
        <v>124</v>
      </c>
      <c r="D143" s="49">
        <v>2</v>
      </c>
      <c r="E143" s="50">
        <v>1211</v>
      </c>
      <c r="F143" s="51">
        <f t="shared" si="2"/>
        <v>2422</v>
      </c>
      <c r="G143" s="52" t="s">
        <v>66</v>
      </c>
      <c r="H143" s="52" t="s">
        <v>132</v>
      </c>
      <c r="I143" s="52" t="s">
        <v>20</v>
      </c>
    </row>
    <row r="144" spans="1:9">
      <c r="A144" s="48" t="s">
        <v>871</v>
      </c>
      <c r="B144" s="48" t="s">
        <v>869</v>
      </c>
      <c r="C144" s="48" t="s">
        <v>120</v>
      </c>
      <c r="D144" s="49">
        <v>2</v>
      </c>
      <c r="E144" s="50">
        <v>1211</v>
      </c>
      <c r="F144" s="51">
        <f t="shared" si="2"/>
        <v>2422</v>
      </c>
      <c r="G144" s="52" t="s">
        <v>66</v>
      </c>
      <c r="H144" s="52" t="s">
        <v>132</v>
      </c>
      <c r="I144" s="52" t="s">
        <v>20</v>
      </c>
    </row>
    <row r="145" spans="1:9">
      <c r="A145" s="48" t="s">
        <v>872</v>
      </c>
      <c r="B145" s="48" t="s">
        <v>869</v>
      </c>
      <c r="C145" s="48" t="s">
        <v>122</v>
      </c>
      <c r="D145" s="49">
        <v>1</v>
      </c>
      <c r="E145" s="50">
        <v>1211</v>
      </c>
      <c r="F145" s="51">
        <f t="shared" si="2"/>
        <v>1211</v>
      </c>
      <c r="G145" s="52" t="s">
        <v>66</v>
      </c>
      <c r="H145" s="52" t="s">
        <v>132</v>
      </c>
      <c r="I145" s="52" t="s">
        <v>20</v>
      </c>
    </row>
    <row r="146" spans="1:9">
      <c r="A146" s="48" t="s">
        <v>862</v>
      </c>
      <c r="B146" s="48" t="s">
        <v>863</v>
      </c>
      <c r="C146" s="48" t="s">
        <v>123</v>
      </c>
      <c r="D146" s="49">
        <v>1</v>
      </c>
      <c r="E146" s="50">
        <v>1192.33</v>
      </c>
      <c r="F146" s="51">
        <f t="shared" si="2"/>
        <v>1192.33</v>
      </c>
      <c r="G146" s="52" t="s">
        <v>66</v>
      </c>
      <c r="H146" s="52" t="s">
        <v>132</v>
      </c>
      <c r="I146" s="52" t="s">
        <v>11</v>
      </c>
    </row>
    <row r="147" spans="1:9">
      <c r="A147" s="48" t="s">
        <v>864</v>
      </c>
      <c r="B147" s="48" t="s">
        <v>863</v>
      </c>
      <c r="C147" s="48" t="s">
        <v>125</v>
      </c>
      <c r="D147" s="49">
        <v>1</v>
      </c>
      <c r="E147" s="50">
        <v>980.31</v>
      </c>
      <c r="F147" s="51">
        <f t="shared" si="2"/>
        <v>980.31</v>
      </c>
      <c r="G147" s="52" t="s">
        <v>66</v>
      </c>
      <c r="H147" s="52" t="s">
        <v>132</v>
      </c>
      <c r="I147" s="52" t="s">
        <v>11</v>
      </c>
    </row>
    <row r="148" spans="1:9">
      <c r="A148" s="48" t="s">
        <v>865</v>
      </c>
      <c r="B148" s="48" t="s">
        <v>863</v>
      </c>
      <c r="C148" s="48" t="s">
        <v>121</v>
      </c>
      <c r="D148" s="49">
        <v>3</v>
      </c>
      <c r="E148" s="50">
        <v>1192.33</v>
      </c>
      <c r="F148" s="51">
        <f t="shared" si="2"/>
        <v>3576.99</v>
      </c>
      <c r="G148" s="52" t="s">
        <v>66</v>
      </c>
      <c r="H148" s="52" t="s">
        <v>132</v>
      </c>
      <c r="I148" s="52" t="s">
        <v>11</v>
      </c>
    </row>
    <row r="149" spans="1:9">
      <c r="A149" s="48" t="s">
        <v>866</v>
      </c>
      <c r="B149" s="48" t="s">
        <v>863</v>
      </c>
      <c r="C149" s="48" t="s">
        <v>120</v>
      </c>
      <c r="D149" s="49">
        <v>5</v>
      </c>
      <c r="E149" s="50">
        <v>1192.33</v>
      </c>
      <c r="F149" s="51">
        <f t="shared" si="2"/>
        <v>5961.65</v>
      </c>
      <c r="G149" s="52" t="s">
        <v>66</v>
      </c>
      <c r="H149" s="52" t="s">
        <v>132</v>
      </c>
      <c r="I149" s="52" t="s">
        <v>11</v>
      </c>
    </row>
    <row r="150" spans="1:9">
      <c r="A150" s="48" t="s">
        <v>867</v>
      </c>
      <c r="B150" s="48" t="s">
        <v>863</v>
      </c>
      <c r="C150" s="48" t="s">
        <v>126</v>
      </c>
      <c r="D150" s="49">
        <v>2</v>
      </c>
      <c r="E150" s="50">
        <v>980.31</v>
      </c>
      <c r="F150" s="51">
        <f t="shared" si="2"/>
        <v>1960.62</v>
      </c>
      <c r="G150" s="52" t="s">
        <v>66</v>
      </c>
      <c r="H150" s="52" t="s">
        <v>132</v>
      </c>
      <c r="I150" s="52" t="s">
        <v>11</v>
      </c>
    </row>
    <row r="151" spans="1:9">
      <c r="A151" s="48" t="s">
        <v>1473</v>
      </c>
      <c r="B151" s="48" t="s">
        <v>1474</v>
      </c>
      <c r="C151" s="48" t="s">
        <v>120</v>
      </c>
      <c r="D151" s="49">
        <v>1</v>
      </c>
      <c r="E151" s="50">
        <v>1143</v>
      </c>
      <c r="F151" s="51">
        <f t="shared" si="2"/>
        <v>1143</v>
      </c>
      <c r="G151" s="52" t="s">
        <v>66</v>
      </c>
      <c r="H151" s="52" t="s">
        <v>1615</v>
      </c>
      <c r="I151" s="52" t="s">
        <v>531</v>
      </c>
    </row>
    <row r="152" spans="1:9">
      <c r="A152" s="48" t="s">
        <v>1477</v>
      </c>
      <c r="B152" s="48" t="s">
        <v>1478</v>
      </c>
      <c r="C152" s="48" t="s">
        <v>124</v>
      </c>
      <c r="D152" s="49">
        <v>1</v>
      </c>
      <c r="E152" s="50">
        <v>1431</v>
      </c>
      <c r="F152" s="51">
        <f t="shared" si="2"/>
        <v>1431</v>
      </c>
      <c r="G152" s="52" t="s">
        <v>66</v>
      </c>
      <c r="H152" s="52" t="s">
        <v>1616</v>
      </c>
      <c r="I152" s="52" t="s">
        <v>20</v>
      </c>
    </row>
    <row r="153" spans="1:9">
      <c r="A153" s="48" t="s">
        <v>1149</v>
      </c>
      <c r="B153" s="48" t="s">
        <v>1150</v>
      </c>
      <c r="C153" s="48" t="s">
        <v>123</v>
      </c>
      <c r="D153" s="49">
        <v>1</v>
      </c>
      <c r="E153" s="50">
        <v>1364.82</v>
      </c>
      <c r="F153" s="51">
        <f t="shared" si="2"/>
        <v>1364.82</v>
      </c>
      <c r="G153" s="52" t="s">
        <v>66</v>
      </c>
      <c r="H153" s="52" t="s">
        <v>456</v>
      </c>
      <c r="I153" s="52" t="s">
        <v>25</v>
      </c>
    </row>
    <row r="154" spans="1:9">
      <c r="A154" s="48" t="s">
        <v>1151</v>
      </c>
      <c r="B154" s="48" t="s">
        <v>1150</v>
      </c>
      <c r="C154" s="48" t="s">
        <v>121</v>
      </c>
      <c r="D154" s="49">
        <v>2</v>
      </c>
      <c r="E154" s="50">
        <v>1364.82</v>
      </c>
      <c r="F154" s="51">
        <f t="shared" si="2"/>
        <v>2729.64</v>
      </c>
      <c r="G154" s="52" t="s">
        <v>66</v>
      </c>
      <c r="H154" s="52" t="s">
        <v>456</v>
      </c>
      <c r="I154" s="52" t="s">
        <v>25</v>
      </c>
    </row>
    <row r="155" spans="1:9">
      <c r="A155" s="48" t="s">
        <v>1152</v>
      </c>
      <c r="B155" s="48" t="s">
        <v>1150</v>
      </c>
      <c r="C155" s="48" t="s">
        <v>124</v>
      </c>
      <c r="D155" s="49">
        <v>1</v>
      </c>
      <c r="E155" s="50">
        <v>1364.82</v>
      </c>
      <c r="F155" s="51">
        <f t="shared" si="2"/>
        <v>1364.82</v>
      </c>
      <c r="G155" s="52" t="s">
        <v>66</v>
      </c>
      <c r="H155" s="52" t="s">
        <v>456</v>
      </c>
      <c r="I155" s="52" t="s">
        <v>25</v>
      </c>
    </row>
    <row r="156" spans="1:9">
      <c r="A156" s="48" t="s">
        <v>1153</v>
      </c>
      <c r="B156" s="48" t="s">
        <v>1150</v>
      </c>
      <c r="C156" s="48" t="s">
        <v>120</v>
      </c>
      <c r="D156" s="49">
        <v>3</v>
      </c>
      <c r="E156" s="50">
        <v>1364.82</v>
      </c>
      <c r="F156" s="51">
        <f t="shared" si="2"/>
        <v>4094.46</v>
      </c>
      <c r="G156" s="52" t="s">
        <v>66</v>
      </c>
      <c r="H156" s="52" t="s">
        <v>456</v>
      </c>
      <c r="I156" s="52" t="s">
        <v>25</v>
      </c>
    </row>
    <row r="157" spans="1:9">
      <c r="A157" s="48" t="s">
        <v>1154</v>
      </c>
      <c r="B157" s="48" t="s">
        <v>1150</v>
      </c>
      <c r="C157" s="48" t="s">
        <v>126</v>
      </c>
      <c r="D157" s="49">
        <v>1</v>
      </c>
      <c r="E157" s="50">
        <v>1364.82</v>
      </c>
      <c r="F157" s="51">
        <f t="shared" si="2"/>
        <v>1364.82</v>
      </c>
      <c r="G157" s="52" t="s">
        <v>66</v>
      </c>
      <c r="H157" s="52" t="s">
        <v>456</v>
      </c>
      <c r="I157" s="52" t="s">
        <v>25</v>
      </c>
    </row>
    <row r="158" spans="1:9">
      <c r="A158" s="48" t="s">
        <v>1155</v>
      </c>
      <c r="B158" s="48" t="s">
        <v>1150</v>
      </c>
      <c r="C158" s="48" t="s">
        <v>122</v>
      </c>
      <c r="D158" s="49">
        <v>1</v>
      </c>
      <c r="E158" s="50">
        <v>1364.82</v>
      </c>
      <c r="F158" s="51">
        <f t="shared" si="2"/>
        <v>1364.82</v>
      </c>
      <c r="G158" s="52" t="s">
        <v>66</v>
      </c>
      <c r="H158" s="52" t="s">
        <v>456</v>
      </c>
      <c r="I158" s="52" t="s">
        <v>25</v>
      </c>
    </row>
    <row r="159" spans="1:9">
      <c r="A159" s="48" t="s">
        <v>1143</v>
      </c>
      <c r="B159" s="48" t="s">
        <v>1144</v>
      </c>
      <c r="C159" s="48" t="s">
        <v>123</v>
      </c>
      <c r="D159" s="49">
        <v>1</v>
      </c>
      <c r="E159" s="50">
        <v>1364.82</v>
      </c>
      <c r="F159" s="51">
        <f t="shared" si="2"/>
        <v>1364.82</v>
      </c>
      <c r="G159" s="52" t="s">
        <v>66</v>
      </c>
      <c r="H159" s="52" t="s">
        <v>456</v>
      </c>
      <c r="I159" s="52" t="s">
        <v>20</v>
      </c>
    </row>
    <row r="160" spans="1:9">
      <c r="A160" s="48" t="s">
        <v>1145</v>
      </c>
      <c r="B160" s="48" t="s">
        <v>1144</v>
      </c>
      <c r="C160" s="48" t="s">
        <v>125</v>
      </c>
      <c r="D160" s="49">
        <v>1</v>
      </c>
      <c r="E160" s="50">
        <v>1364.82</v>
      </c>
      <c r="F160" s="51">
        <f t="shared" si="2"/>
        <v>1364.82</v>
      </c>
      <c r="G160" s="52" t="s">
        <v>66</v>
      </c>
      <c r="H160" s="52" t="s">
        <v>456</v>
      </c>
      <c r="I160" s="52" t="s">
        <v>20</v>
      </c>
    </row>
    <row r="161" spans="1:9">
      <c r="A161" s="48" t="s">
        <v>1146</v>
      </c>
      <c r="B161" s="48" t="s">
        <v>1144</v>
      </c>
      <c r="C161" s="48" t="s">
        <v>124</v>
      </c>
      <c r="D161" s="49">
        <v>2</v>
      </c>
      <c r="E161" s="50">
        <v>1364.82</v>
      </c>
      <c r="F161" s="51">
        <f t="shared" si="2"/>
        <v>2729.64</v>
      </c>
      <c r="G161" s="52" t="s">
        <v>66</v>
      </c>
      <c r="H161" s="52" t="s">
        <v>456</v>
      </c>
      <c r="I161" s="52" t="s">
        <v>20</v>
      </c>
    </row>
    <row r="162" spans="1:9">
      <c r="A162" s="48" t="s">
        <v>1147</v>
      </c>
      <c r="B162" s="48" t="s">
        <v>1144</v>
      </c>
      <c r="C162" s="48" t="s">
        <v>120</v>
      </c>
      <c r="D162" s="49">
        <v>1</v>
      </c>
      <c r="E162" s="50">
        <v>1364.82</v>
      </c>
      <c r="F162" s="51">
        <f t="shared" si="2"/>
        <v>1364.82</v>
      </c>
      <c r="G162" s="52" t="s">
        <v>66</v>
      </c>
      <c r="H162" s="52" t="s">
        <v>456</v>
      </c>
      <c r="I162" s="52" t="s">
        <v>20</v>
      </c>
    </row>
    <row r="163" spans="1:9">
      <c r="A163" s="48" t="s">
        <v>1148</v>
      </c>
      <c r="B163" s="48" t="s">
        <v>1144</v>
      </c>
      <c r="C163" s="48" t="s">
        <v>126</v>
      </c>
      <c r="D163" s="49">
        <v>1</v>
      </c>
      <c r="E163" s="50">
        <v>1364.82</v>
      </c>
      <c r="F163" s="51">
        <f t="shared" si="2"/>
        <v>1364.82</v>
      </c>
      <c r="G163" s="52" t="s">
        <v>66</v>
      </c>
      <c r="H163" s="52" t="s">
        <v>456</v>
      </c>
      <c r="I163" s="52" t="s">
        <v>20</v>
      </c>
    </row>
    <row r="164" spans="1:9">
      <c r="A164" s="48" t="s">
        <v>1156</v>
      </c>
      <c r="B164" s="48" t="s">
        <v>1157</v>
      </c>
      <c r="C164" s="48" t="s">
        <v>123</v>
      </c>
      <c r="D164" s="49">
        <v>1</v>
      </c>
      <c r="E164" s="50">
        <v>1364.82</v>
      </c>
      <c r="F164" s="51">
        <f t="shared" si="2"/>
        <v>1364.82</v>
      </c>
      <c r="G164" s="52" t="s">
        <v>66</v>
      </c>
      <c r="H164" s="52" t="s">
        <v>456</v>
      </c>
      <c r="I164" s="52" t="s">
        <v>14</v>
      </c>
    </row>
    <row r="165" spans="1:9">
      <c r="A165" s="48" t="s">
        <v>1158</v>
      </c>
      <c r="B165" s="48" t="s">
        <v>1157</v>
      </c>
      <c r="C165" s="48" t="s">
        <v>125</v>
      </c>
      <c r="D165" s="49">
        <v>1</v>
      </c>
      <c r="E165" s="50">
        <v>1364.82</v>
      </c>
      <c r="F165" s="51">
        <f t="shared" si="2"/>
        <v>1364.82</v>
      </c>
      <c r="G165" s="52" t="s">
        <v>66</v>
      </c>
      <c r="H165" s="52" t="s">
        <v>456</v>
      </c>
      <c r="I165" s="52" t="s">
        <v>14</v>
      </c>
    </row>
    <row r="166" spans="1:9">
      <c r="A166" s="48" t="s">
        <v>1159</v>
      </c>
      <c r="B166" s="48" t="s">
        <v>1157</v>
      </c>
      <c r="C166" s="48" t="s">
        <v>124</v>
      </c>
      <c r="D166" s="49">
        <v>1</v>
      </c>
      <c r="E166" s="50">
        <v>1364.82</v>
      </c>
      <c r="F166" s="51">
        <f t="shared" si="2"/>
        <v>1364.82</v>
      </c>
      <c r="G166" s="52" t="s">
        <v>66</v>
      </c>
      <c r="H166" s="52" t="s">
        <v>456</v>
      </c>
      <c r="I166" s="52" t="s">
        <v>14</v>
      </c>
    </row>
    <row r="167" spans="1:9">
      <c r="A167" s="48" t="s">
        <v>1160</v>
      </c>
      <c r="B167" s="48" t="s">
        <v>1157</v>
      </c>
      <c r="C167" s="48" t="s">
        <v>120</v>
      </c>
      <c r="D167" s="49">
        <v>1</v>
      </c>
      <c r="E167" s="50">
        <v>1364.82</v>
      </c>
      <c r="F167" s="51">
        <f t="shared" si="2"/>
        <v>1364.82</v>
      </c>
      <c r="G167" s="52" t="s">
        <v>66</v>
      </c>
      <c r="H167" s="52" t="s">
        <v>456</v>
      </c>
      <c r="I167" s="52" t="s">
        <v>14</v>
      </c>
    </row>
    <row r="168" spans="1:9">
      <c r="A168" s="48" t="s">
        <v>1161</v>
      </c>
      <c r="B168" s="48" t="s">
        <v>1157</v>
      </c>
      <c r="C168" s="48" t="s">
        <v>126</v>
      </c>
      <c r="D168" s="49">
        <v>1</v>
      </c>
      <c r="E168" s="50">
        <v>1364.82</v>
      </c>
      <c r="F168" s="51">
        <f t="shared" si="2"/>
        <v>1364.82</v>
      </c>
      <c r="G168" s="52" t="s">
        <v>66</v>
      </c>
      <c r="H168" s="52" t="s">
        <v>456</v>
      </c>
      <c r="I168" s="52" t="s">
        <v>14</v>
      </c>
    </row>
    <row r="169" spans="1:9">
      <c r="A169" s="48" t="s">
        <v>1162</v>
      </c>
      <c r="B169" s="48" t="s">
        <v>1157</v>
      </c>
      <c r="C169" s="48" t="s">
        <v>122</v>
      </c>
      <c r="D169" s="49">
        <v>1</v>
      </c>
      <c r="E169" s="50">
        <v>1364.82</v>
      </c>
      <c r="F169" s="51">
        <f t="shared" si="2"/>
        <v>1364.82</v>
      </c>
      <c r="G169" s="52" t="s">
        <v>66</v>
      </c>
      <c r="H169" s="52" t="s">
        <v>456</v>
      </c>
      <c r="I169" s="52" t="s">
        <v>14</v>
      </c>
    </row>
    <row r="170" spans="1:9">
      <c r="A170" s="48" t="s">
        <v>1485</v>
      </c>
      <c r="B170" s="48" t="s">
        <v>1486</v>
      </c>
      <c r="C170" s="48" t="s">
        <v>119</v>
      </c>
      <c r="D170" s="49">
        <v>1</v>
      </c>
      <c r="E170" s="50">
        <v>741</v>
      </c>
      <c r="F170" s="51">
        <f t="shared" si="2"/>
        <v>741</v>
      </c>
      <c r="G170" s="52" t="s">
        <v>66</v>
      </c>
      <c r="H170" s="52" t="s">
        <v>1617</v>
      </c>
      <c r="I170" s="52" t="s">
        <v>2181</v>
      </c>
    </row>
    <row r="171" spans="1:9">
      <c r="A171" s="48" t="s">
        <v>1479</v>
      </c>
      <c r="B171" s="48" t="s">
        <v>1480</v>
      </c>
      <c r="C171" s="48" t="s">
        <v>120</v>
      </c>
      <c r="D171" s="49">
        <v>1</v>
      </c>
      <c r="E171" s="50">
        <v>913</v>
      </c>
      <c r="F171" s="51">
        <f t="shared" si="2"/>
        <v>913</v>
      </c>
      <c r="G171" s="52" t="s">
        <v>66</v>
      </c>
      <c r="H171" s="52" t="s">
        <v>1618</v>
      </c>
      <c r="I171" s="52" t="s">
        <v>68</v>
      </c>
    </row>
    <row r="172" spans="1:9">
      <c r="A172" s="48" t="s">
        <v>1532</v>
      </c>
      <c r="B172" s="48" t="s">
        <v>1533</v>
      </c>
      <c r="C172" s="48" t="s">
        <v>121</v>
      </c>
      <c r="D172" s="49">
        <v>1</v>
      </c>
      <c r="E172" s="50">
        <v>1648</v>
      </c>
      <c r="F172" s="51">
        <f t="shared" si="2"/>
        <v>1648</v>
      </c>
      <c r="G172" s="52" t="s">
        <v>66</v>
      </c>
      <c r="H172" s="52" t="s">
        <v>457</v>
      </c>
      <c r="I172" s="52" t="s">
        <v>16</v>
      </c>
    </row>
    <row r="173" spans="1:9">
      <c r="A173" s="48" t="s">
        <v>1534</v>
      </c>
      <c r="B173" s="48" t="s">
        <v>1533</v>
      </c>
      <c r="C173" s="48" t="s">
        <v>124</v>
      </c>
      <c r="D173" s="49">
        <v>1</v>
      </c>
      <c r="E173" s="50">
        <v>1648</v>
      </c>
      <c r="F173" s="51">
        <f t="shared" si="2"/>
        <v>1648</v>
      </c>
      <c r="G173" s="52" t="s">
        <v>66</v>
      </c>
      <c r="H173" s="52" t="s">
        <v>457</v>
      </c>
      <c r="I173" s="52" t="s">
        <v>16</v>
      </c>
    </row>
    <row r="174" spans="1:9">
      <c r="A174" s="48" t="s">
        <v>1535</v>
      </c>
      <c r="B174" s="48" t="s">
        <v>1533</v>
      </c>
      <c r="C174" s="48" t="s">
        <v>126</v>
      </c>
      <c r="D174" s="49">
        <v>1</v>
      </c>
      <c r="E174" s="50">
        <v>1648</v>
      </c>
      <c r="F174" s="51">
        <f t="shared" si="2"/>
        <v>1648</v>
      </c>
      <c r="G174" s="52" t="s">
        <v>66</v>
      </c>
      <c r="H174" s="52" t="s">
        <v>457</v>
      </c>
      <c r="I174" s="52" t="s">
        <v>16</v>
      </c>
    </row>
    <row r="175" spans="1:9">
      <c r="A175" s="48" t="s">
        <v>1528</v>
      </c>
      <c r="B175" s="48" t="s">
        <v>1527</v>
      </c>
      <c r="C175" s="48" t="s">
        <v>124</v>
      </c>
      <c r="D175" s="49">
        <v>2</v>
      </c>
      <c r="E175" s="50">
        <v>1648</v>
      </c>
      <c r="F175" s="51">
        <f t="shared" si="2"/>
        <v>3296</v>
      </c>
      <c r="G175" s="52" t="s">
        <v>66</v>
      </c>
      <c r="H175" s="52" t="s">
        <v>457</v>
      </c>
      <c r="I175" s="52" t="s">
        <v>20</v>
      </c>
    </row>
    <row r="176" spans="1:9">
      <c r="A176" s="48" t="s">
        <v>1529</v>
      </c>
      <c r="B176" s="48" t="s">
        <v>1527</v>
      </c>
      <c r="C176" s="48" t="s">
        <v>120</v>
      </c>
      <c r="D176" s="49">
        <v>1</v>
      </c>
      <c r="E176" s="50">
        <v>1648</v>
      </c>
      <c r="F176" s="51">
        <f t="shared" si="2"/>
        <v>1648</v>
      </c>
      <c r="G176" s="52" t="s">
        <v>66</v>
      </c>
      <c r="H176" s="52" t="s">
        <v>457</v>
      </c>
      <c r="I176" s="52" t="s">
        <v>20</v>
      </c>
    </row>
    <row r="177" spans="1:9">
      <c r="A177" s="48" t="s">
        <v>1530</v>
      </c>
      <c r="B177" s="48" t="s">
        <v>1527</v>
      </c>
      <c r="C177" s="48" t="s">
        <v>126</v>
      </c>
      <c r="D177" s="49">
        <v>1</v>
      </c>
      <c r="E177" s="50">
        <v>1648</v>
      </c>
      <c r="F177" s="51">
        <f t="shared" si="2"/>
        <v>1648</v>
      </c>
      <c r="G177" s="52" t="s">
        <v>66</v>
      </c>
      <c r="H177" s="52" t="s">
        <v>457</v>
      </c>
      <c r="I177" s="52" t="s">
        <v>20</v>
      </c>
    </row>
    <row r="178" spans="1:9">
      <c r="A178" s="48" t="s">
        <v>1531</v>
      </c>
      <c r="B178" s="48" t="s">
        <v>1527</v>
      </c>
      <c r="C178" s="48" t="s">
        <v>122</v>
      </c>
      <c r="D178" s="49">
        <v>1</v>
      </c>
      <c r="E178" s="50">
        <v>1648</v>
      </c>
      <c r="F178" s="51">
        <f t="shared" si="2"/>
        <v>1648</v>
      </c>
      <c r="G178" s="52" t="s">
        <v>66</v>
      </c>
      <c r="H178" s="52" t="s">
        <v>457</v>
      </c>
      <c r="I178" s="52" t="s">
        <v>20</v>
      </c>
    </row>
    <row r="179" spans="1:9">
      <c r="A179" s="48" t="s">
        <v>1163</v>
      </c>
      <c r="B179" s="48" t="s">
        <v>1164</v>
      </c>
      <c r="C179" s="48" t="s">
        <v>121</v>
      </c>
      <c r="D179" s="49">
        <v>1</v>
      </c>
      <c r="E179" s="50">
        <v>1034.01</v>
      </c>
      <c r="F179" s="51">
        <f t="shared" si="2"/>
        <v>1034.01</v>
      </c>
      <c r="G179" s="52" t="s">
        <v>66</v>
      </c>
      <c r="H179" s="52" t="s">
        <v>458</v>
      </c>
      <c r="I179" s="52" t="s">
        <v>68</v>
      </c>
    </row>
    <row r="180" spans="1:9">
      <c r="A180" s="48" t="s">
        <v>1165</v>
      </c>
      <c r="B180" s="48" t="s">
        <v>1164</v>
      </c>
      <c r="C180" s="48" t="s">
        <v>124</v>
      </c>
      <c r="D180" s="49">
        <v>1</v>
      </c>
      <c r="E180" s="50">
        <v>1034.01</v>
      </c>
      <c r="F180" s="51">
        <f t="shared" si="2"/>
        <v>1034.01</v>
      </c>
      <c r="G180" s="52" t="s">
        <v>66</v>
      </c>
      <c r="H180" s="52" t="s">
        <v>458</v>
      </c>
      <c r="I180" s="52" t="s">
        <v>68</v>
      </c>
    </row>
    <row r="181" spans="1:9">
      <c r="A181" s="48" t="s">
        <v>1166</v>
      </c>
      <c r="B181" s="48" t="s">
        <v>1164</v>
      </c>
      <c r="C181" s="48" t="s">
        <v>120</v>
      </c>
      <c r="D181" s="49">
        <v>1</v>
      </c>
      <c r="E181" s="50">
        <v>1034</v>
      </c>
      <c r="F181" s="51">
        <f t="shared" si="2"/>
        <v>1034</v>
      </c>
      <c r="G181" s="52" t="s">
        <v>66</v>
      </c>
      <c r="H181" s="52" t="s">
        <v>458</v>
      </c>
      <c r="I181" s="52" t="s">
        <v>68</v>
      </c>
    </row>
    <row r="182" spans="1:9">
      <c r="A182" s="48" t="s">
        <v>1167</v>
      </c>
      <c r="B182" s="48" t="s">
        <v>1164</v>
      </c>
      <c r="C182" s="48" t="s">
        <v>126</v>
      </c>
      <c r="D182" s="49">
        <v>1</v>
      </c>
      <c r="E182" s="50">
        <v>1034.01</v>
      </c>
      <c r="F182" s="51">
        <f t="shared" si="2"/>
        <v>1034.01</v>
      </c>
      <c r="G182" s="52" t="s">
        <v>66</v>
      </c>
      <c r="H182" s="52" t="s">
        <v>458</v>
      </c>
      <c r="I182" s="52" t="s">
        <v>68</v>
      </c>
    </row>
    <row r="183" spans="1:9">
      <c r="A183" s="48" t="s">
        <v>1004</v>
      </c>
      <c r="B183" s="48" t="s">
        <v>567</v>
      </c>
      <c r="C183" s="48" t="s">
        <v>121</v>
      </c>
      <c r="D183" s="49">
        <v>2</v>
      </c>
      <c r="E183" s="50">
        <v>1069.51</v>
      </c>
      <c r="F183" s="51">
        <f t="shared" si="2"/>
        <v>2139.02</v>
      </c>
      <c r="G183" s="52" t="s">
        <v>66</v>
      </c>
      <c r="H183" s="52" t="s">
        <v>806</v>
      </c>
      <c r="I183" s="52" t="s">
        <v>20</v>
      </c>
    </row>
    <row r="184" spans="1:9">
      <c r="A184" s="48" t="s">
        <v>566</v>
      </c>
      <c r="B184" s="48" t="s">
        <v>567</v>
      </c>
      <c r="C184" s="48" t="s">
        <v>124</v>
      </c>
      <c r="D184" s="49">
        <v>1</v>
      </c>
      <c r="E184" s="50">
        <v>2094</v>
      </c>
      <c r="F184" s="51">
        <f t="shared" si="2"/>
        <v>2094</v>
      </c>
      <c r="G184" s="52" t="s">
        <v>66</v>
      </c>
      <c r="H184" s="52" t="s">
        <v>806</v>
      </c>
      <c r="I184" s="52" t="s">
        <v>20</v>
      </c>
    </row>
    <row r="185" spans="1:9">
      <c r="A185" s="48" t="s">
        <v>1005</v>
      </c>
      <c r="B185" s="48" t="s">
        <v>567</v>
      </c>
      <c r="C185" s="48" t="s">
        <v>120</v>
      </c>
      <c r="D185" s="49">
        <v>5</v>
      </c>
      <c r="E185" s="50">
        <v>1069.51</v>
      </c>
      <c r="F185" s="51">
        <f t="shared" si="2"/>
        <v>5347.55</v>
      </c>
      <c r="G185" s="52" t="s">
        <v>66</v>
      </c>
      <c r="H185" s="52" t="s">
        <v>806</v>
      </c>
      <c r="I185" s="52" t="s">
        <v>20</v>
      </c>
    </row>
    <row r="186" spans="1:9">
      <c r="A186" s="48" t="s">
        <v>1006</v>
      </c>
      <c r="B186" s="48" t="s">
        <v>567</v>
      </c>
      <c r="C186" s="48" t="s">
        <v>122</v>
      </c>
      <c r="D186" s="49">
        <v>2</v>
      </c>
      <c r="E186" s="50">
        <v>1069.51</v>
      </c>
      <c r="F186" s="51">
        <f t="shared" si="2"/>
        <v>2139.02</v>
      </c>
      <c r="G186" s="52" t="s">
        <v>66</v>
      </c>
      <c r="H186" s="52" t="s">
        <v>806</v>
      </c>
      <c r="I186" s="52" t="s">
        <v>20</v>
      </c>
    </row>
    <row r="187" spans="1:9">
      <c r="A187" s="48" t="s">
        <v>568</v>
      </c>
      <c r="B187" s="48" t="s">
        <v>569</v>
      </c>
      <c r="C187" s="48" t="s">
        <v>532</v>
      </c>
      <c r="D187" s="49">
        <v>1</v>
      </c>
      <c r="E187" s="50">
        <v>692</v>
      </c>
      <c r="F187" s="51">
        <f t="shared" si="2"/>
        <v>692</v>
      </c>
      <c r="G187" s="52" t="s">
        <v>66</v>
      </c>
      <c r="H187" s="52" t="s">
        <v>807</v>
      </c>
      <c r="I187" s="52" t="s">
        <v>17</v>
      </c>
    </row>
    <row r="188" spans="1:9">
      <c r="A188" s="48" t="s">
        <v>570</v>
      </c>
      <c r="B188" s="48" t="s">
        <v>571</v>
      </c>
      <c r="C188" s="48" t="s">
        <v>121</v>
      </c>
      <c r="D188" s="49">
        <v>2</v>
      </c>
      <c r="E188" s="50">
        <v>1744</v>
      </c>
      <c r="F188" s="51">
        <f t="shared" si="2"/>
        <v>3488</v>
      </c>
      <c r="G188" s="52" t="s">
        <v>66</v>
      </c>
      <c r="H188" s="52" t="s">
        <v>140</v>
      </c>
      <c r="I188" s="52" t="s">
        <v>10</v>
      </c>
    </row>
    <row r="189" spans="1:9">
      <c r="A189" s="48" t="s">
        <v>895</v>
      </c>
      <c r="B189" s="48" t="s">
        <v>571</v>
      </c>
      <c r="C189" s="48" t="s">
        <v>122</v>
      </c>
      <c r="D189" s="49">
        <v>1</v>
      </c>
      <c r="E189" s="50">
        <v>1143</v>
      </c>
      <c r="F189" s="51">
        <f t="shared" si="2"/>
        <v>1143</v>
      </c>
      <c r="G189" s="52" t="s">
        <v>66</v>
      </c>
      <c r="H189" s="52" t="s">
        <v>140</v>
      </c>
      <c r="I189" s="52" t="s">
        <v>10</v>
      </c>
    </row>
    <row r="190" spans="1:9">
      <c r="A190" s="48" t="s">
        <v>573</v>
      </c>
      <c r="B190" s="48" t="s">
        <v>572</v>
      </c>
      <c r="C190" s="48" t="s">
        <v>121</v>
      </c>
      <c r="D190" s="49">
        <v>1</v>
      </c>
      <c r="E190" s="50">
        <v>1083.04</v>
      </c>
      <c r="F190" s="51">
        <f t="shared" si="2"/>
        <v>1083.04</v>
      </c>
      <c r="G190" s="52" t="s">
        <v>66</v>
      </c>
      <c r="H190" s="52" t="s">
        <v>140</v>
      </c>
      <c r="I190" s="52" t="s">
        <v>14</v>
      </c>
    </row>
    <row r="191" spans="1:9">
      <c r="A191" s="48" t="s">
        <v>574</v>
      </c>
      <c r="B191" s="48" t="s">
        <v>572</v>
      </c>
      <c r="C191" s="48" t="s">
        <v>120</v>
      </c>
      <c r="D191" s="49">
        <v>1</v>
      </c>
      <c r="E191" s="50">
        <v>1083.04</v>
      </c>
      <c r="F191" s="51">
        <f t="shared" si="2"/>
        <v>1083.04</v>
      </c>
      <c r="G191" s="52" t="s">
        <v>66</v>
      </c>
      <c r="H191" s="52" t="s">
        <v>140</v>
      </c>
      <c r="I191" s="52" t="s">
        <v>14</v>
      </c>
    </row>
    <row r="192" spans="1:9">
      <c r="A192" s="48" t="s">
        <v>1799</v>
      </c>
      <c r="B192" s="48" t="s">
        <v>575</v>
      </c>
      <c r="C192" s="48" t="s">
        <v>126</v>
      </c>
      <c r="D192" s="49">
        <v>-1</v>
      </c>
      <c r="E192" s="50">
        <v>1083.04</v>
      </c>
      <c r="F192" s="51">
        <f t="shared" si="2"/>
        <v>-1083.04</v>
      </c>
      <c r="G192" s="52" t="s">
        <v>66</v>
      </c>
      <c r="H192" s="52" t="s">
        <v>140</v>
      </c>
      <c r="I192" s="52" t="s">
        <v>20</v>
      </c>
    </row>
    <row r="193" spans="1:9">
      <c r="A193" s="48" t="s">
        <v>1836</v>
      </c>
      <c r="B193" s="48" t="s">
        <v>576</v>
      </c>
      <c r="C193" s="48" t="s">
        <v>123</v>
      </c>
      <c r="D193" s="49">
        <v>1</v>
      </c>
      <c r="E193" s="50">
        <v>974.73</v>
      </c>
      <c r="F193" s="51">
        <f t="shared" si="2"/>
        <v>974.73</v>
      </c>
      <c r="G193" s="52" t="s">
        <v>66</v>
      </c>
      <c r="H193" s="52" t="s">
        <v>797</v>
      </c>
      <c r="I193" s="52" t="s">
        <v>25</v>
      </c>
    </row>
    <row r="194" spans="1:9">
      <c r="A194" s="48" t="s">
        <v>577</v>
      </c>
      <c r="B194" s="48" t="s">
        <v>576</v>
      </c>
      <c r="C194" s="48" t="s">
        <v>121</v>
      </c>
      <c r="D194" s="49">
        <v>2</v>
      </c>
      <c r="E194" s="50">
        <v>974.73</v>
      </c>
      <c r="F194" s="51">
        <f t="shared" ref="F194:F257" si="3">D194*E194</f>
        <v>1949.46</v>
      </c>
      <c r="G194" s="52" t="s">
        <v>66</v>
      </c>
      <c r="H194" s="52" t="s">
        <v>797</v>
      </c>
      <c r="I194" s="52" t="s">
        <v>25</v>
      </c>
    </row>
    <row r="195" spans="1:9">
      <c r="A195" s="48" t="s">
        <v>578</v>
      </c>
      <c r="B195" s="48" t="s">
        <v>576</v>
      </c>
      <c r="C195" s="48" t="s">
        <v>120</v>
      </c>
      <c r="D195" s="49">
        <v>3</v>
      </c>
      <c r="E195" s="50">
        <v>974.73</v>
      </c>
      <c r="F195" s="51">
        <f t="shared" si="3"/>
        <v>2924.19</v>
      </c>
      <c r="G195" s="52" t="s">
        <v>66</v>
      </c>
      <c r="H195" s="52" t="s">
        <v>797</v>
      </c>
      <c r="I195" s="52" t="s">
        <v>25</v>
      </c>
    </row>
    <row r="196" spans="1:9">
      <c r="A196" s="48" t="s">
        <v>579</v>
      </c>
      <c r="B196" s="48" t="s">
        <v>580</v>
      </c>
      <c r="C196" s="48" t="s">
        <v>123</v>
      </c>
      <c r="D196" s="49">
        <v>2</v>
      </c>
      <c r="E196" s="50">
        <v>974.73</v>
      </c>
      <c r="F196" s="51">
        <f t="shared" si="3"/>
        <v>1949.46</v>
      </c>
      <c r="G196" s="52" t="s">
        <v>66</v>
      </c>
      <c r="H196" s="52" t="s">
        <v>797</v>
      </c>
      <c r="I196" s="52" t="s">
        <v>20</v>
      </c>
    </row>
    <row r="197" spans="1:9">
      <c r="A197" s="48" t="s">
        <v>581</v>
      </c>
      <c r="B197" s="48" t="s">
        <v>580</v>
      </c>
      <c r="C197" s="48" t="s">
        <v>121</v>
      </c>
      <c r="D197" s="49">
        <v>2</v>
      </c>
      <c r="E197" s="50">
        <v>974.73</v>
      </c>
      <c r="F197" s="51">
        <f t="shared" si="3"/>
        <v>1949.46</v>
      </c>
      <c r="G197" s="52" t="s">
        <v>66</v>
      </c>
      <c r="H197" s="52" t="s">
        <v>797</v>
      </c>
      <c r="I197" s="52" t="s">
        <v>20</v>
      </c>
    </row>
    <row r="198" spans="1:9">
      <c r="A198" s="48" t="s">
        <v>582</v>
      </c>
      <c r="B198" s="48" t="s">
        <v>580</v>
      </c>
      <c r="C198" s="48" t="s">
        <v>120</v>
      </c>
      <c r="D198" s="49">
        <v>1</v>
      </c>
      <c r="E198" s="50">
        <v>974.73</v>
      </c>
      <c r="F198" s="51">
        <f t="shared" si="3"/>
        <v>974.73</v>
      </c>
      <c r="G198" s="52" t="s">
        <v>66</v>
      </c>
      <c r="H198" s="52" t="s">
        <v>797</v>
      </c>
      <c r="I198" s="52" t="s">
        <v>20</v>
      </c>
    </row>
    <row r="199" spans="1:9">
      <c r="A199" s="48" t="s">
        <v>583</v>
      </c>
      <c r="B199" s="48" t="s">
        <v>584</v>
      </c>
      <c r="C199" s="48" t="s">
        <v>120</v>
      </c>
      <c r="D199" s="49">
        <v>1</v>
      </c>
      <c r="E199" s="50">
        <v>769.09</v>
      </c>
      <c r="F199" s="51">
        <f t="shared" si="3"/>
        <v>769.09</v>
      </c>
      <c r="G199" s="52" t="s">
        <v>66</v>
      </c>
      <c r="H199" s="52" t="s">
        <v>761</v>
      </c>
      <c r="I199" s="52" t="s">
        <v>20</v>
      </c>
    </row>
    <row r="200" spans="1:9">
      <c r="A200" s="48" t="s">
        <v>585</v>
      </c>
      <c r="B200" s="48" t="s">
        <v>586</v>
      </c>
      <c r="C200" s="48" t="s">
        <v>124</v>
      </c>
      <c r="D200" s="49">
        <v>1</v>
      </c>
      <c r="E200" s="50">
        <v>1315.92</v>
      </c>
      <c r="F200" s="51">
        <f t="shared" si="3"/>
        <v>1315.92</v>
      </c>
      <c r="G200" s="52" t="s">
        <v>66</v>
      </c>
      <c r="H200" s="52" t="s">
        <v>770</v>
      </c>
      <c r="I200" s="52" t="s">
        <v>2141</v>
      </c>
    </row>
    <row r="201" spans="1:9">
      <c r="A201" s="48" t="s">
        <v>587</v>
      </c>
      <c r="B201" s="48" t="s">
        <v>588</v>
      </c>
      <c r="C201" s="48" t="s">
        <v>120</v>
      </c>
      <c r="D201" s="49">
        <v>1</v>
      </c>
      <c r="E201" s="50">
        <v>1193</v>
      </c>
      <c r="F201" s="51">
        <f t="shared" si="3"/>
        <v>1193</v>
      </c>
      <c r="G201" s="52" t="s">
        <v>66</v>
      </c>
      <c r="H201" s="52" t="s">
        <v>141</v>
      </c>
      <c r="I201" s="52" t="s">
        <v>20</v>
      </c>
    </row>
    <row r="202" spans="1:9">
      <c r="A202" s="48" t="s">
        <v>1008</v>
      </c>
      <c r="B202" s="48" t="s">
        <v>1007</v>
      </c>
      <c r="C202" s="48" t="s">
        <v>120</v>
      </c>
      <c r="D202" s="49">
        <v>1</v>
      </c>
      <c r="E202" s="50">
        <v>1321</v>
      </c>
      <c r="F202" s="51">
        <f t="shared" si="3"/>
        <v>1321</v>
      </c>
      <c r="G202" s="52" t="s">
        <v>66</v>
      </c>
      <c r="H202" s="52" t="s">
        <v>808</v>
      </c>
      <c r="I202" s="52" t="s">
        <v>20</v>
      </c>
    </row>
    <row r="203" spans="1:9">
      <c r="A203" s="48" t="s">
        <v>853</v>
      </c>
      <c r="B203" s="48" t="s">
        <v>854</v>
      </c>
      <c r="C203" s="48" t="s">
        <v>120</v>
      </c>
      <c r="D203" s="49">
        <v>1</v>
      </c>
      <c r="E203" s="50">
        <v>1032.93</v>
      </c>
      <c r="F203" s="51">
        <f t="shared" si="3"/>
        <v>1032.93</v>
      </c>
      <c r="G203" s="52" t="s">
        <v>66</v>
      </c>
      <c r="H203" s="52" t="s">
        <v>1619</v>
      </c>
      <c r="I203" s="52" t="s">
        <v>11</v>
      </c>
    </row>
    <row r="204" spans="1:9">
      <c r="A204" s="48" t="s">
        <v>1547</v>
      </c>
      <c r="B204" s="48" t="s">
        <v>1548</v>
      </c>
      <c r="C204" s="48" t="s">
        <v>121</v>
      </c>
      <c r="D204" s="49">
        <v>1</v>
      </c>
      <c r="E204" s="50">
        <v>2120.84</v>
      </c>
      <c r="F204" s="51">
        <f t="shared" si="3"/>
        <v>2120.84</v>
      </c>
      <c r="G204" s="52" t="s">
        <v>66</v>
      </c>
      <c r="H204" s="52" t="s">
        <v>462</v>
      </c>
      <c r="I204" s="52" t="s">
        <v>16</v>
      </c>
    </row>
    <row r="205" spans="1:9">
      <c r="A205" s="48" t="s">
        <v>1549</v>
      </c>
      <c r="B205" s="48" t="s">
        <v>1548</v>
      </c>
      <c r="C205" s="48" t="s">
        <v>124</v>
      </c>
      <c r="D205" s="49">
        <v>1</v>
      </c>
      <c r="E205" s="50">
        <v>2120.84</v>
      </c>
      <c r="F205" s="51">
        <f t="shared" si="3"/>
        <v>2120.84</v>
      </c>
      <c r="G205" s="52" t="s">
        <v>66</v>
      </c>
      <c r="H205" s="52" t="s">
        <v>462</v>
      </c>
      <c r="I205" s="52" t="s">
        <v>16</v>
      </c>
    </row>
    <row r="206" spans="1:9">
      <c r="A206" s="48" t="s">
        <v>1550</v>
      </c>
      <c r="B206" s="48" t="s">
        <v>1548</v>
      </c>
      <c r="C206" s="48" t="s">
        <v>120</v>
      </c>
      <c r="D206" s="49">
        <v>2</v>
      </c>
      <c r="E206" s="50">
        <v>2120.84</v>
      </c>
      <c r="F206" s="51">
        <f t="shared" si="3"/>
        <v>4241.68</v>
      </c>
      <c r="G206" s="52" t="s">
        <v>66</v>
      </c>
      <c r="H206" s="52" t="s">
        <v>462</v>
      </c>
      <c r="I206" s="52" t="s">
        <v>16</v>
      </c>
    </row>
    <row r="207" spans="1:9">
      <c r="A207" s="48" t="s">
        <v>1551</v>
      </c>
      <c r="B207" s="48" t="s">
        <v>1548</v>
      </c>
      <c r="C207" s="48" t="s">
        <v>126</v>
      </c>
      <c r="D207" s="49">
        <v>1</v>
      </c>
      <c r="E207" s="50">
        <v>2120.84</v>
      </c>
      <c r="F207" s="51">
        <f t="shared" si="3"/>
        <v>2120.84</v>
      </c>
      <c r="G207" s="52" t="s">
        <v>66</v>
      </c>
      <c r="H207" s="52" t="s">
        <v>462</v>
      </c>
      <c r="I207" s="52" t="s">
        <v>16</v>
      </c>
    </row>
    <row r="208" spans="1:9">
      <c r="A208" s="48" t="s">
        <v>1542</v>
      </c>
      <c r="B208" s="48" t="s">
        <v>1543</v>
      </c>
      <c r="C208" s="48" t="s">
        <v>124</v>
      </c>
      <c r="D208" s="49">
        <v>1</v>
      </c>
      <c r="E208" s="50">
        <v>2120.84</v>
      </c>
      <c r="F208" s="51">
        <f t="shared" si="3"/>
        <v>2120.84</v>
      </c>
      <c r="G208" s="52" t="s">
        <v>66</v>
      </c>
      <c r="H208" s="52" t="s">
        <v>462</v>
      </c>
      <c r="I208" s="52" t="s">
        <v>71</v>
      </c>
    </row>
    <row r="209" spans="1:9">
      <c r="A209" s="48" t="s">
        <v>1544</v>
      </c>
      <c r="B209" s="48" t="s">
        <v>1543</v>
      </c>
      <c r="C209" s="48" t="s">
        <v>120</v>
      </c>
      <c r="D209" s="49">
        <v>1</v>
      </c>
      <c r="E209" s="50">
        <v>2120.84</v>
      </c>
      <c r="F209" s="51">
        <f t="shared" si="3"/>
        <v>2120.84</v>
      </c>
      <c r="G209" s="52" t="s">
        <v>66</v>
      </c>
      <c r="H209" s="52" t="s">
        <v>462</v>
      </c>
      <c r="I209" s="52" t="s">
        <v>71</v>
      </c>
    </row>
    <row r="210" spans="1:9">
      <c r="A210" s="48" t="s">
        <v>1545</v>
      </c>
      <c r="B210" s="48" t="s">
        <v>1543</v>
      </c>
      <c r="C210" s="48" t="s">
        <v>126</v>
      </c>
      <c r="D210" s="49">
        <v>1</v>
      </c>
      <c r="E210" s="50">
        <v>2120.84</v>
      </c>
      <c r="F210" s="51">
        <f t="shared" si="3"/>
        <v>2120.84</v>
      </c>
      <c r="G210" s="52" t="s">
        <v>66</v>
      </c>
      <c r="H210" s="52" t="s">
        <v>462</v>
      </c>
      <c r="I210" s="52" t="s">
        <v>71</v>
      </c>
    </row>
    <row r="211" spans="1:9">
      <c r="A211" s="48" t="s">
        <v>1546</v>
      </c>
      <c r="B211" s="48" t="s">
        <v>1543</v>
      </c>
      <c r="C211" s="48" t="s">
        <v>122</v>
      </c>
      <c r="D211" s="49">
        <v>1</v>
      </c>
      <c r="E211" s="50">
        <v>2120.83</v>
      </c>
      <c r="F211" s="51">
        <f t="shared" si="3"/>
        <v>2120.83</v>
      </c>
      <c r="G211" s="52" t="s">
        <v>66</v>
      </c>
      <c r="H211" s="52" t="s">
        <v>462</v>
      </c>
      <c r="I211" s="52" t="s">
        <v>71</v>
      </c>
    </row>
    <row r="212" spans="1:9">
      <c r="A212" s="48" t="s">
        <v>1536</v>
      </c>
      <c r="B212" s="48" t="s">
        <v>1537</v>
      </c>
      <c r="C212" s="48" t="s">
        <v>121</v>
      </c>
      <c r="D212" s="49">
        <v>1</v>
      </c>
      <c r="E212" s="50">
        <v>2120.84</v>
      </c>
      <c r="F212" s="51">
        <f t="shared" si="3"/>
        <v>2120.84</v>
      </c>
      <c r="G212" s="52" t="s">
        <v>66</v>
      </c>
      <c r="H212" s="52" t="s">
        <v>462</v>
      </c>
      <c r="I212" s="52" t="s">
        <v>15</v>
      </c>
    </row>
    <row r="213" spans="1:9">
      <c r="A213" s="48" t="s">
        <v>1538</v>
      </c>
      <c r="B213" s="48" t="s">
        <v>1537</v>
      </c>
      <c r="C213" s="48" t="s">
        <v>124</v>
      </c>
      <c r="D213" s="49">
        <v>1</v>
      </c>
      <c r="E213" s="50">
        <v>2120.84</v>
      </c>
      <c r="F213" s="51">
        <f t="shared" si="3"/>
        <v>2120.84</v>
      </c>
      <c r="G213" s="52" t="s">
        <v>66</v>
      </c>
      <c r="H213" s="52" t="s">
        <v>462</v>
      </c>
      <c r="I213" s="52" t="s">
        <v>15</v>
      </c>
    </row>
    <row r="214" spans="1:9">
      <c r="A214" s="48" t="s">
        <v>1539</v>
      </c>
      <c r="B214" s="48" t="s">
        <v>1537</v>
      </c>
      <c r="C214" s="48" t="s">
        <v>120</v>
      </c>
      <c r="D214" s="49">
        <v>1</v>
      </c>
      <c r="E214" s="50">
        <v>2120.84</v>
      </c>
      <c r="F214" s="51">
        <f t="shared" si="3"/>
        <v>2120.84</v>
      </c>
      <c r="G214" s="52" t="s">
        <v>66</v>
      </c>
      <c r="H214" s="52" t="s">
        <v>462</v>
      </c>
      <c r="I214" s="52" t="s">
        <v>15</v>
      </c>
    </row>
    <row r="215" spans="1:9">
      <c r="A215" s="48" t="s">
        <v>1540</v>
      </c>
      <c r="B215" s="48" t="s">
        <v>1537</v>
      </c>
      <c r="C215" s="48" t="s">
        <v>126</v>
      </c>
      <c r="D215" s="49">
        <v>1</v>
      </c>
      <c r="E215" s="50">
        <v>2120.84</v>
      </c>
      <c r="F215" s="51">
        <f t="shared" si="3"/>
        <v>2120.84</v>
      </c>
      <c r="G215" s="52" t="s">
        <v>66</v>
      </c>
      <c r="H215" s="52" t="s">
        <v>462</v>
      </c>
      <c r="I215" s="52" t="s">
        <v>15</v>
      </c>
    </row>
    <row r="216" spans="1:9">
      <c r="A216" s="48" t="s">
        <v>1541</v>
      </c>
      <c r="B216" s="48" t="s">
        <v>1537</v>
      </c>
      <c r="C216" s="48" t="s">
        <v>122</v>
      </c>
      <c r="D216" s="49">
        <v>1</v>
      </c>
      <c r="E216" s="50">
        <v>2120.83</v>
      </c>
      <c r="F216" s="51">
        <f t="shared" si="3"/>
        <v>2120.83</v>
      </c>
      <c r="G216" s="52" t="s">
        <v>66</v>
      </c>
      <c r="H216" s="52" t="s">
        <v>462</v>
      </c>
      <c r="I216" s="52" t="s">
        <v>15</v>
      </c>
    </row>
    <row r="217" spans="1:9">
      <c r="A217" s="48" t="s">
        <v>1564</v>
      </c>
      <c r="B217" s="48" t="s">
        <v>1565</v>
      </c>
      <c r="C217" s="48" t="s">
        <v>121</v>
      </c>
      <c r="D217" s="49">
        <v>2</v>
      </c>
      <c r="E217" s="50">
        <v>2726.25</v>
      </c>
      <c r="F217" s="51">
        <f t="shared" si="3"/>
        <v>5452.5</v>
      </c>
      <c r="G217" s="52" t="s">
        <v>66</v>
      </c>
      <c r="H217" s="52" t="s">
        <v>463</v>
      </c>
      <c r="I217" s="52" t="s">
        <v>16</v>
      </c>
    </row>
    <row r="218" spans="1:9">
      <c r="A218" s="48" t="s">
        <v>1566</v>
      </c>
      <c r="B218" s="48" t="s">
        <v>1565</v>
      </c>
      <c r="C218" s="48" t="s">
        <v>124</v>
      </c>
      <c r="D218" s="49">
        <v>3</v>
      </c>
      <c r="E218" s="50">
        <v>2726.25</v>
      </c>
      <c r="F218" s="51">
        <f t="shared" si="3"/>
        <v>8178.75</v>
      </c>
      <c r="G218" s="52" t="s">
        <v>66</v>
      </c>
      <c r="H218" s="52" t="s">
        <v>463</v>
      </c>
      <c r="I218" s="52" t="s">
        <v>16</v>
      </c>
    </row>
    <row r="219" spans="1:9">
      <c r="A219" s="48" t="s">
        <v>1567</v>
      </c>
      <c r="B219" s="48" t="s">
        <v>1565</v>
      </c>
      <c r="C219" s="48" t="s">
        <v>120</v>
      </c>
      <c r="D219" s="49">
        <v>3</v>
      </c>
      <c r="E219" s="50">
        <v>2726.25</v>
      </c>
      <c r="F219" s="51">
        <f t="shared" si="3"/>
        <v>8178.75</v>
      </c>
      <c r="G219" s="52" t="s">
        <v>66</v>
      </c>
      <c r="H219" s="52" t="s">
        <v>463</v>
      </c>
      <c r="I219" s="52" t="s">
        <v>16</v>
      </c>
    </row>
    <row r="220" spans="1:9">
      <c r="A220" s="48" t="s">
        <v>1568</v>
      </c>
      <c r="B220" s="48" t="s">
        <v>1565</v>
      </c>
      <c r="C220" s="48" t="s">
        <v>126</v>
      </c>
      <c r="D220" s="49">
        <v>1</v>
      </c>
      <c r="E220" s="50">
        <v>2726.25</v>
      </c>
      <c r="F220" s="51">
        <f t="shared" si="3"/>
        <v>2726.25</v>
      </c>
      <c r="G220" s="52" t="s">
        <v>66</v>
      </c>
      <c r="H220" s="52" t="s">
        <v>463</v>
      </c>
      <c r="I220" s="52" t="s">
        <v>16</v>
      </c>
    </row>
    <row r="221" spans="1:9">
      <c r="A221" s="48" t="s">
        <v>1933</v>
      </c>
      <c r="B221" s="48" t="s">
        <v>1565</v>
      </c>
      <c r="C221" s="48" t="s">
        <v>122</v>
      </c>
      <c r="D221" s="49">
        <v>2</v>
      </c>
      <c r="E221" s="50">
        <v>2726.25</v>
      </c>
      <c r="F221" s="51">
        <f t="shared" si="3"/>
        <v>5452.5</v>
      </c>
      <c r="G221" s="52" t="s">
        <v>66</v>
      </c>
      <c r="H221" s="52" t="s">
        <v>463</v>
      </c>
      <c r="I221" s="52" t="s">
        <v>16</v>
      </c>
    </row>
    <row r="222" spans="1:9">
      <c r="A222" s="48" t="s">
        <v>1558</v>
      </c>
      <c r="B222" s="48" t="s">
        <v>1559</v>
      </c>
      <c r="C222" s="48" t="s">
        <v>121</v>
      </c>
      <c r="D222" s="49">
        <v>2</v>
      </c>
      <c r="E222" s="50">
        <v>1931.18</v>
      </c>
      <c r="F222" s="51">
        <f t="shared" si="3"/>
        <v>3862.36</v>
      </c>
      <c r="G222" s="52" t="s">
        <v>66</v>
      </c>
      <c r="H222" s="52" t="s">
        <v>463</v>
      </c>
      <c r="I222" s="52" t="s">
        <v>71</v>
      </c>
    </row>
    <row r="223" spans="1:9">
      <c r="A223" s="48" t="s">
        <v>1560</v>
      </c>
      <c r="B223" s="48" t="s">
        <v>1559</v>
      </c>
      <c r="C223" s="48" t="s">
        <v>124</v>
      </c>
      <c r="D223" s="49">
        <v>3</v>
      </c>
      <c r="E223" s="50">
        <v>2726.25</v>
      </c>
      <c r="F223" s="51">
        <f t="shared" si="3"/>
        <v>8178.75</v>
      </c>
      <c r="G223" s="52" t="s">
        <v>66</v>
      </c>
      <c r="H223" s="52" t="s">
        <v>463</v>
      </c>
      <c r="I223" s="52" t="s">
        <v>71</v>
      </c>
    </row>
    <row r="224" spans="1:9">
      <c r="A224" s="48" t="s">
        <v>1561</v>
      </c>
      <c r="B224" s="48" t="s">
        <v>1559</v>
      </c>
      <c r="C224" s="48" t="s">
        <v>120</v>
      </c>
      <c r="D224" s="49">
        <v>4</v>
      </c>
      <c r="E224" s="50">
        <v>2726.25</v>
      </c>
      <c r="F224" s="51">
        <f t="shared" si="3"/>
        <v>10905</v>
      </c>
      <c r="G224" s="52" t="s">
        <v>66</v>
      </c>
      <c r="H224" s="52" t="s">
        <v>463</v>
      </c>
      <c r="I224" s="52" t="s">
        <v>71</v>
      </c>
    </row>
    <row r="225" spans="1:9">
      <c r="A225" s="48" t="s">
        <v>1562</v>
      </c>
      <c r="B225" s="48" t="s">
        <v>1559</v>
      </c>
      <c r="C225" s="48" t="s">
        <v>126</v>
      </c>
      <c r="D225" s="49">
        <v>2</v>
      </c>
      <c r="E225" s="50">
        <v>1931.18</v>
      </c>
      <c r="F225" s="51">
        <f t="shared" si="3"/>
        <v>3862.36</v>
      </c>
      <c r="G225" s="52" t="s">
        <v>66</v>
      </c>
      <c r="H225" s="52" t="s">
        <v>463</v>
      </c>
      <c r="I225" s="52" t="s">
        <v>71</v>
      </c>
    </row>
    <row r="226" spans="1:9">
      <c r="A226" s="48" t="s">
        <v>1563</v>
      </c>
      <c r="B226" s="48" t="s">
        <v>1559</v>
      </c>
      <c r="C226" s="48" t="s">
        <v>122</v>
      </c>
      <c r="D226" s="49">
        <v>2</v>
      </c>
      <c r="E226" s="50">
        <v>2726.25</v>
      </c>
      <c r="F226" s="51">
        <f t="shared" si="3"/>
        <v>5452.5</v>
      </c>
      <c r="G226" s="52" t="s">
        <v>66</v>
      </c>
      <c r="H226" s="52" t="s">
        <v>463</v>
      </c>
      <c r="I226" s="52" t="s">
        <v>71</v>
      </c>
    </row>
    <row r="227" spans="1:9">
      <c r="A227" s="48" t="s">
        <v>1552</v>
      </c>
      <c r="B227" s="48" t="s">
        <v>1553</v>
      </c>
      <c r="C227" s="48" t="s">
        <v>121</v>
      </c>
      <c r="D227" s="49">
        <v>1</v>
      </c>
      <c r="E227" s="50">
        <v>1931.18</v>
      </c>
      <c r="F227" s="51">
        <f t="shared" si="3"/>
        <v>1931.18</v>
      </c>
      <c r="G227" s="52" t="s">
        <v>66</v>
      </c>
      <c r="H227" s="52" t="s">
        <v>463</v>
      </c>
      <c r="I227" s="52" t="s">
        <v>15</v>
      </c>
    </row>
    <row r="228" spans="1:9">
      <c r="A228" s="48" t="s">
        <v>1554</v>
      </c>
      <c r="B228" s="48" t="s">
        <v>1553</v>
      </c>
      <c r="C228" s="48" t="s">
        <v>124</v>
      </c>
      <c r="D228" s="49">
        <v>1</v>
      </c>
      <c r="E228" s="50">
        <v>1931.18</v>
      </c>
      <c r="F228" s="51">
        <f t="shared" si="3"/>
        <v>1931.18</v>
      </c>
      <c r="G228" s="52" t="s">
        <v>66</v>
      </c>
      <c r="H228" s="52" t="s">
        <v>463</v>
      </c>
      <c r="I228" s="52" t="s">
        <v>15</v>
      </c>
    </row>
    <row r="229" spans="1:9">
      <c r="A229" s="48" t="s">
        <v>1555</v>
      </c>
      <c r="B229" s="48" t="s">
        <v>1553</v>
      </c>
      <c r="C229" s="48" t="s">
        <v>120</v>
      </c>
      <c r="D229" s="49">
        <v>1</v>
      </c>
      <c r="E229" s="50">
        <v>1931.18</v>
      </c>
      <c r="F229" s="51">
        <f t="shared" si="3"/>
        <v>1931.18</v>
      </c>
      <c r="G229" s="52" t="s">
        <v>66</v>
      </c>
      <c r="H229" s="52" t="s">
        <v>463</v>
      </c>
      <c r="I229" s="52" t="s">
        <v>15</v>
      </c>
    </row>
    <row r="230" spans="1:9">
      <c r="A230" s="48" t="s">
        <v>1556</v>
      </c>
      <c r="B230" s="48" t="s">
        <v>1553</v>
      </c>
      <c r="C230" s="48" t="s">
        <v>126</v>
      </c>
      <c r="D230" s="49">
        <v>1</v>
      </c>
      <c r="E230" s="50">
        <v>1931.18</v>
      </c>
      <c r="F230" s="51">
        <f t="shared" si="3"/>
        <v>1931.18</v>
      </c>
      <c r="G230" s="52" t="s">
        <v>66</v>
      </c>
      <c r="H230" s="52" t="s">
        <v>463</v>
      </c>
      <c r="I230" s="52" t="s">
        <v>15</v>
      </c>
    </row>
    <row r="231" spans="1:9">
      <c r="A231" s="48" t="s">
        <v>1557</v>
      </c>
      <c r="B231" s="48" t="s">
        <v>1553</v>
      </c>
      <c r="C231" s="48" t="s">
        <v>122</v>
      </c>
      <c r="D231" s="49">
        <v>1</v>
      </c>
      <c r="E231" s="50">
        <v>1931.18</v>
      </c>
      <c r="F231" s="51">
        <f t="shared" si="3"/>
        <v>1931.18</v>
      </c>
      <c r="G231" s="52" t="s">
        <v>66</v>
      </c>
      <c r="H231" s="52" t="s">
        <v>463</v>
      </c>
      <c r="I231" s="52" t="s">
        <v>15</v>
      </c>
    </row>
    <row r="232" spans="1:9">
      <c r="A232" s="48" t="s">
        <v>1874</v>
      </c>
      <c r="B232" s="48" t="s">
        <v>1176</v>
      </c>
      <c r="C232" s="48" t="s">
        <v>125</v>
      </c>
      <c r="D232" s="49">
        <v>1</v>
      </c>
      <c r="E232" s="50">
        <v>2793.19</v>
      </c>
      <c r="F232" s="51">
        <f t="shared" si="3"/>
        <v>2793.19</v>
      </c>
      <c r="G232" s="52" t="s">
        <v>66</v>
      </c>
      <c r="H232" s="52" t="s">
        <v>447</v>
      </c>
      <c r="I232" s="52" t="s">
        <v>16</v>
      </c>
    </row>
    <row r="233" spans="1:9">
      <c r="A233" s="48" t="s">
        <v>1875</v>
      </c>
      <c r="B233" s="48" t="s">
        <v>1176</v>
      </c>
      <c r="C233" s="48" t="s">
        <v>121</v>
      </c>
      <c r="D233" s="49">
        <v>2</v>
      </c>
      <c r="E233" s="50">
        <v>2793.07</v>
      </c>
      <c r="F233" s="51">
        <f t="shared" si="3"/>
        <v>5586.14</v>
      </c>
      <c r="G233" s="52" t="s">
        <v>66</v>
      </c>
      <c r="H233" s="52" t="s">
        <v>447</v>
      </c>
      <c r="I233" s="52" t="s">
        <v>16</v>
      </c>
    </row>
    <row r="234" spans="1:9">
      <c r="A234" s="48" t="s">
        <v>1876</v>
      </c>
      <c r="B234" s="48" t="s">
        <v>1176</v>
      </c>
      <c r="C234" s="48" t="s">
        <v>124</v>
      </c>
      <c r="D234" s="49">
        <v>3</v>
      </c>
      <c r="E234" s="50">
        <v>2595.13</v>
      </c>
      <c r="F234" s="51">
        <f t="shared" si="3"/>
        <v>7785.39</v>
      </c>
      <c r="G234" s="52" t="s">
        <v>66</v>
      </c>
      <c r="H234" s="52" t="s">
        <v>447</v>
      </c>
      <c r="I234" s="52" t="s">
        <v>16</v>
      </c>
    </row>
    <row r="235" spans="1:9">
      <c r="A235" s="48" t="s">
        <v>1175</v>
      </c>
      <c r="B235" s="48" t="s">
        <v>1176</v>
      </c>
      <c r="C235" s="48" t="s">
        <v>120</v>
      </c>
      <c r="D235" s="49">
        <v>3</v>
      </c>
      <c r="E235" s="50">
        <v>2793.07</v>
      </c>
      <c r="F235" s="51">
        <f t="shared" si="3"/>
        <v>8379.2100000000009</v>
      </c>
      <c r="G235" s="52" t="s">
        <v>66</v>
      </c>
      <c r="H235" s="52" t="s">
        <v>447</v>
      </c>
      <c r="I235" s="52" t="s">
        <v>16</v>
      </c>
    </row>
    <row r="236" spans="1:9">
      <c r="A236" s="48" t="s">
        <v>1877</v>
      </c>
      <c r="B236" s="48" t="s">
        <v>1176</v>
      </c>
      <c r="C236" s="48" t="s">
        <v>122</v>
      </c>
      <c r="D236" s="49">
        <v>2</v>
      </c>
      <c r="E236" s="50">
        <v>2793.07</v>
      </c>
      <c r="F236" s="51">
        <f t="shared" si="3"/>
        <v>5586.14</v>
      </c>
      <c r="G236" s="52" t="s">
        <v>66</v>
      </c>
      <c r="H236" s="52" t="s">
        <v>447</v>
      </c>
      <c r="I236" s="52" t="s">
        <v>16</v>
      </c>
    </row>
    <row r="237" spans="1:9">
      <c r="A237" s="48" t="s">
        <v>1878</v>
      </c>
      <c r="B237" s="48" t="s">
        <v>1176</v>
      </c>
      <c r="C237" s="48" t="s">
        <v>1174</v>
      </c>
      <c r="D237" s="49">
        <v>2</v>
      </c>
      <c r="E237" s="50">
        <v>2793.07</v>
      </c>
      <c r="F237" s="51">
        <f t="shared" si="3"/>
        <v>5586.14</v>
      </c>
      <c r="G237" s="52" t="s">
        <v>66</v>
      </c>
      <c r="H237" s="52" t="s">
        <v>447</v>
      </c>
      <c r="I237" s="52" t="s">
        <v>16</v>
      </c>
    </row>
    <row r="238" spans="1:9">
      <c r="A238" s="48" t="s">
        <v>1867</v>
      </c>
      <c r="B238" s="48" t="s">
        <v>1868</v>
      </c>
      <c r="C238" s="48" t="s">
        <v>125</v>
      </c>
      <c r="D238" s="49">
        <v>2</v>
      </c>
      <c r="E238" s="50">
        <v>2793.07</v>
      </c>
      <c r="F238" s="51">
        <f t="shared" si="3"/>
        <v>5586.14</v>
      </c>
      <c r="G238" s="52" t="s">
        <v>66</v>
      </c>
      <c r="H238" s="52" t="s">
        <v>447</v>
      </c>
      <c r="I238" s="52" t="s">
        <v>71</v>
      </c>
    </row>
    <row r="239" spans="1:9">
      <c r="A239" s="48" t="s">
        <v>1869</v>
      </c>
      <c r="B239" s="48" t="s">
        <v>1868</v>
      </c>
      <c r="C239" s="48" t="s">
        <v>121</v>
      </c>
      <c r="D239" s="49">
        <v>3</v>
      </c>
      <c r="E239" s="50">
        <v>2793.07</v>
      </c>
      <c r="F239" s="51">
        <f t="shared" si="3"/>
        <v>8379.2100000000009</v>
      </c>
      <c r="G239" s="52" t="s">
        <v>66</v>
      </c>
      <c r="H239" s="52" t="s">
        <v>447</v>
      </c>
      <c r="I239" s="52" t="s">
        <v>71</v>
      </c>
    </row>
    <row r="240" spans="1:9">
      <c r="A240" s="48" t="s">
        <v>1870</v>
      </c>
      <c r="B240" s="48" t="s">
        <v>1868</v>
      </c>
      <c r="C240" s="48" t="s">
        <v>124</v>
      </c>
      <c r="D240" s="49">
        <v>3</v>
      </c>
      <c r="E240" s="50">
        <v>2793.07</v>
      </c>
      <c r="F240" s="51">
        <f t="shared" si="3"/>
        <v>8379.2100000000009</v>
      </c>
      <c r="G240" s="52" t="s">
        <v>66</v>
      </c>
      <c r="H240" s="52" t="s">
        <v>447</v>
      </c>
      <c r="I240" s="52" t="s">
        <v>71</v>
      </c>
    </row>
    <row r="241" spans="1:9">
      <c r="A241" s="48" t="s">
        <v>1871</v>
      </c>
      <c r="B241" s="48" t="s">
        <v>1868</v>
      </c>
      <c r="C241" s="48" t="s">
        <v>120</v>
      </c>
      <c r="D241" s="49">
        <v>5</v>
      </c>
      <c r="E241" s="50">
        <v>2793.07</v>
      </c>
      <c r="F241" s="51">
        <f t="shared" si="3"/>
        <v>13965.35</v>
      </c>
      <c r="G241" s="52" t="s">
        <v>66</v>
      </c>
      <c r="H241" s="52" t="s">
        <v>447</v>
      </c>
      <c r="I241" s="52" t="s">
        <v>71</v>
      </c>
    </row>
    <row r="242" spans="1:9">
      <c r="A242" s="48" t="s">
        <v>1872</v>
      </c>
      <c r="B242" s="48" t="s">
        <v>1868</v>
      </c>
      <c r="C242" s="48" t="s">
        <v>126</v>
      </c>
      <c r="D242" s="49">
        <v>3</v>
      </c>
      <c r="E242" s="50">
        <v>2793.07</v>
      </c>
      <c r="F242" s="51">
        <f t="shared" si="3"/>
        <v>8379.2100000000009</v>
      </c>
      <c r="G242" s="52" t="s">
        <v>66</v>
      </c>
      <c r="H242" s="52" t="s">
        <v>447</v>
      </c>
      <c r="I242" s="52" t="s">
        <v>71</v>
      </c>
    </row>
    <row r="243" spans="1:9">
      <c r="A243" s="48" t="s">
        <v>1873</v>
      </c>
      <c r="B243" s="48" t="s">
        <v>1868</v>
      </c>
      <c r="C243" s="48" t="s">
        <v>122</v>
      </c>
      <c r="D243" s="49">
        <v>3</v>
      </c>
      <c r="E243" s="50">
        <v>2793.07</v>
      </c>
      <c r="F243" s="51">
        <f t="shared" si="3"/>
        <v>8379.2100000000009</v>
      </c>
      <c r="G243" s="52" t="s">
        <v>66</v>
      </c>
      <c r="H243" s="52" t="s">
        <v>447</v>
      </c>
      <c r="I243" s="52" t="s">
        <v>71</v>
      </c>
    </row>
    <row r="244" spans="1:9">
      <c r="A244" s="48" t="s">
        <v>1860</v>
      </c>
      <c r="B244" s="48" t="s">
        <v>1861</v>
      </c>
      <c r="C244" s="48" t="s">
        <v>121</v>
      </c>
      <c r="D244" s="49">
        <v>1</v>
      </c>
      <c r="E244" s="50">
        <v>2595.13</v>
      </c>
      <c r="F244" s="51">
        <f t="shared" si="3"/>
        <v>2595.13</v>
      </c>
      <c r="G244" s="52" t="s">
        <v>66</v>
      </c>
      <c r="H244" s="52" t="s">
        <v>447</v>
      </c>
      <c r="I244" s="52" t="s">
        <v>27</v>
      </c>
    </row>
    <row r="245" spans="1:9">
      <c r="A245" s="48" t="s">
        <v>1862</v>
      </c>
      <c r="B245" s="48" t="s">
        <v>1861</v>
      </c>
      <c r="C245" s="48" t="s">
        <v>124</v>
      </c>
      <c r="D245" s="49">
        <v>1</v>
      </c>
      <c r="E245" s="50">
        <v>2595.13</v>
      </c>
      <c r="F245" s="51">
        <f t="shared" si="3"/>
        <v>2595.13</v>
      </c>
      <c r="G245" s="52" t="s">
        <v>66</v>
      </c>
      <c r="H245" s="52" t="s">
        <v>447</v>
      </c>
      <c r="I245" s="52" t="s">
        <v>27</v>
      </c>
    </row>
    <row r="246" spans="1:9">
      <c r="A246" s="48" t="s">
        <v>1863</v>
      </c>
      <c r="B246" s="48" t="s">
        <v>1861</v>
      </c>
      <c r="C246" s="48" t="s">
        <v>120</v>
      </c>
      <c r="D246" s="49">
        <v>1</v>
      </c>
      <c r="E246" s="50">
        <v>2595.13</v>
      </c>
      <c r="F246" s="51">
        <f t="shared" si="3"/>
        <v>2595.13</v>
      </c>
      <c r="G246" s="52" t="s">
        <v>66</v>
      </c>
      <c r="H246" s="52" t="s">
        <v>447</v>
      </c>
      <c r="I246" s="52" t="s">
        <v>27</v>
      </c>
    </row>
    <row r="247" spans="1:9">
      <c r="A247" s="48" t="s">
        <v>1864</v>
      </c>
      <c r="B247" s="48" t="s">
        <v>1861</v>
      </c>
      <c r="C247" s="48" t="s">
        <v>126</v>
      </c>
      <c r="D247" s="49">
        <v>1</v>
      </c>
      <c r="E247" s="50">
        <v>2595.13</v>
      </c>
      <c r="F247" s="51">
        <f t="shared" si="3"/>
        <v>2595.13</v>
      </c>
      <c r="G247" s="52" t="s">
        <v>66</v>
      </c>
      <c r="H247" s="52" t="s">
        <v>447</v>
      </c>
      <c r="I247" s="52" t="s">
        <v>27</v>
      </c>
    </row>
    <row r="248" spans="1:9">
      <c r="A248" s="48" t="s">
        <v>1865</v>
      </c>
      <c r="B248" s="48" t="s">
        <v>1861</v>
      </c>
      <c r="C248" s="48" t="s">
        <v>122</v>
      </c>
      <c r="D248" s="49">
        <v>1</v>
      </c>
      <c r="E248" s="50">
        <v>2595.13</v>
      </c>
      <c r="F248" s="51">
        <f t="shared" si="3"/>
        <v>2595.13</v>
      </c>
      <c r="G248" s="52" t="s">
        <v>66</v>
      </c>
      <c r="H248" s="52" t="s">
        <v>447</v>
      </c>
      <c r="I248" s="52" t="s">
        <v>27</v>
      </c>
    </row>
    <row r="249" spans="1:9">
      <c r="A249" s="48" t="s">
        <v>1866</v>
      </c>
      <c r="B249" s="48" t="s">
        <v>1169</v>
      </c>
      <c r="C249" s="48" t="s">
        <v>125</v>
      </c>
      <c r="D249" s="49">
        <v>1</v>
      </c>
      <c r="E249" s="50">
        <v>2793.07</v>
      </c>
      <c r="F249" s="51">
        <f t="shared" si="3"/>
        <v>2793.07</v>
      </c>
      <c r="G249" s="52" t="s">
        <v>66</v>
      </c>
      <c r="H249" s="52" t="s">
        <v>447</v>
      </c>
      <c r="I249" s="52" t="s">
        <v>15</v>
      </c>
    </row>
    <row r="250" spans="1:9">
      <c r="A250" s="48" t="s">
        <v>1168</v>
      </c>
      <c r="B250" s="48" t="s">
        <v>1169</v>
      </c>
      <c r="C250" s="48" t="s">
        <v>121</v>
      </c>
      <c r="D250" s="49">
        <v>1</v>
      </c>
      <c r="E250" s="50">
        <v>2793.07</v>
      </c>
      <c r="F250" s="51">
        <f t="shared" si="3"/>
        <v>2793.07</v>
      </c>
      <c r="G250" s="52" t="s">
        <v>66</v>
      </c>
      <c r="H250" s="52" t="s">
        <v>447</v>
      </c>
      <c r="I250" s="52" t="s">
        <v>15</v>
      </c>
    </row>
    <row r="251" spans="1:9">
      <c r="A251" s="48" t="s">
        <v>1170</v>
      </c>
      <c r="B251" s="48" t="s">
        <v>1169</v>
      </c>
      <c r="C251" s="48" t="s">
        <v>124</v>
      </c>
      <c r="D251" s="49">
        <v>3</v>
      </c>
      <c r="E251" s="50">
        <v>2793.07</v>
      </c>
      <c r="F251" s="51">
        <f t="shared" si="3"/>
        <v>8379.2100000000009</v>
      </c>
      <c r="G251" s="52" t="s">
        <v>66</v>
      </c>
      <c r="H251" s="52" t="s">
        <v>447</v>
      </c>
      <c r="I251" s="52" t="s">
        <v>15</v>
      </c>
    </row>
    <row r="252" spans="1:9">
      <c r="A252" s="48" t="s">
        <v>1171</v>
      </c>
      <c r="B252" s="48" t="s">
        <v>1169</v>
      </c>
      <c r="C252" s="48" t="s">
        <v>120</v>
      </c>
      <c r="D252" s="49">
        <v>4</v>
      </c>
      <c r="E252" s="50">
        <v>2793.07</v>
      </c>
      <c r="F252" s="51">
        <f t="shared" si="3"/>
        <v>11172.28</v>
      </c>
      <c r="G252" s="52" t="s">
        <v>66</v>
      </c>
      <c r="H252" s="52" t="s">
        <v>447</v>
      </c>
      <c r="I252" s="52" t="s">
        <v>15</v>
      </c>
    </row>
    <row r="253" spans="1:9">
      <c r="A253" s="48" t="s">
        <v>1172</v>
      </c>
      <c r="B253" s="48" t="s">
        <v>1169</v>
      </c>
      <c r="C253" s="48" t="s">
        <v>126</v>
      </c>
      <c r="D253" s="49">
        <v>1</v>
      </c>
      <c r="E253" s="50">
        <v>1978.81</v>
      </c>
      <c r="F253" s="51">
        <f t="shared" si="3"/>
        <v>1978.81</v>
      </c>
      <c r="G253" s="52" t="s">
        <v>66</v>
      </c>
      <c r="H253" s="52" t="s">
        <v>447</v>
      </c>
      <c r="I253" s="52" t="s">
        <v>15</v>
      </c>
    </row>
    <row r="254" spans="1:9">
      <c r="A254" s="48" t="s">
        <v>1173</v>
      </c>
      <c r="B254" s="48" t="s">
        <v>1169</v>
      </c>
      <c r="C254" s="48" t="s">
        <v>122</v>
      </c>
      <c r="D254" s="49">
        <v>2</v>
      </c>
      <c r="E254" s="50">
        <v>2793.07</v>
      </c>
      <c r="F254" s="51">
        <f t="shared" si="3"/>
        <v>5586.14</v>
      </c>
      <c r="G254" s="52" t="s">
        <v>66</v>
      </c>
      <c r="H254" s="52" t="s">
        <v>447</v>
      </c>
      <c r="I254" s="52" t="s">
        <v>15</v>
      </c>
    </row>
    <row r="255" spans="1:9">
      <c r="A255" s="48" t="s">
        <v>1879</v>
      </c>
      <c r="B255" s="48" t="s">
        <v>1880</v>
      </c>
      <c r="C255" s="48" t="s">
        <v>123</v>
      </c>
      <c r="D255" s="49">
        <v>3</v>
      </c>
      <c r="E255" s="50">
        <v>922.72</v>
      </c>
      <c r="F255" s="51">
        <f t="shared" si="3"/>
        <v>2768.16</v>
      </c>
      <c r="G255" s="52" t="s">
        <v>66</v>
      </c>
      <c r="H255" s="52" t="s">
        <v>466</v>
      </c>
      <c r="I255" s="52" t="s">
        <v>15</v>
      </c>
    </row>
    <row r="256" spans="1:9">
      <c r="A256" s="48" t="s">
        <v>1881</v>
      </c>
      <c r="B256" s="48" t="s">
        <v>1880</v>
      </c>
      <c r="C256" s="48" t="s">
        <v>121</v>
      </c>
      <c r="D256" s="49">
        <v>8</v>
      </c>
      <c r="E256" s="50">
        <v>922.72</v>
      </c>
      <c r="F256" s="51">
        <f t="shared" si="3"/>
        <v>7381.76</v>
      </c>
      <c r="G256" s="52" t="s">
        <v>66</v>
      </c>
      <c r="H256" s="52" t="s">
        <v>466</v>
      </c>
      <c r="I256" s="52" t="s">
        <v>15</v>
      </c>
    </row>
    <row r="257" spans="1:9">
      <c r="A257" s="48" t="s">
        <v>1882</v>
      </c>
      <c r="B257" s="48" t="s">
        <v>1880</v>
      </c>
      <c r="C257" s="48" t="s">
        <v>120</v>
      </c>
      <c r="D257" s="49">
        <v>3</v>
      </c>
      <c r="E257" s="50">
        <v>922.72</v>
      </c>
      <c r="F257" s="51">
        <f t="shared" si="3"/>
        <v>2768.16</v>
      </c>
      <c r="G257" s="52" t="s">
        <v>66</v>
      </c>
      <c r="H257" s="52" t="s">
        <v>466</v>
      </c>
      <c r="I257" s="52" t="s">
        <v>15</v>
      </c>
    </row>
    <row r="258" spans="1:9">
      <c r="A258" s="48" t="s">
        <v>2004</v>
      </c>
      <c r="B258" s="48" t="s">
        <v>2005</v>
      </c>
      <c r="C258" s="48" t="s">
        <v>123</v>
      </c>
      <c r="D258" s="49">
        <v>1</v>
      </c>
      <c r="E258" s="50">
        <v>1726.59</v>
      </c>
      <c r="F258" s="51">
        <f t="shared" ref="F258:F321" si="4">D258*E258</f>
        <v>1726.59</v>
      </c>
      <c r="G258" s="52" t="s">
        <v>66</v>
      </c>
      <c r="H258" s="52" t="s">
        <v>1651</v>
      </c>
      <c r="I258" s="52" t="s">
        <v>25</v>
      </c>
    </row>
    <row r="259" spans="1:9">
      <c r="A259" s="48" t="s">
        <v>2006</v>
      </c>
      <c r="B259" s="48" t="s">
        <v>2005</v>
      </c>
      <c r="C259" s="48" t="s">
        <v>125</v>
      </c>
      <c r="D259" s="49">
        <v>1</v>
      </c>
      <c r="E259" s="50">
        <v>1726.59</v>
      </c>
      <c r="F259" s="51">
        <f t="shared" si="4"/>
        <v>1726.59</v>
      </c>
      <c r="G259" s="52" t="s">
        <v>66</v>
      </c>
      <c r="H259" s="52" t="s">
        <v>1651</v>
      </c>
      <c r="I259" s="52" t="s">
        <v>25</v>
      </c>
    </row>
    <row r="260" spans="1:9">
      <c r="A260" s="48" t="s">
        <v>2007</v>
      </c>
      <c r="B260" s="48" t="s">
        <v>2005</v>
      </c>
      <c r="C260" s="48" t="s">
        <v>121</v>
      </c>
      <c r="D260" s="49">
        <v>2</v>
      </c>
      <c r="E260" s="50">
        <v>1726.59</v>
      </c>
      <c r="F260" s="51">
        <f t="shared" si="4"/>
        <v>3453.18</v>
      </c>
      <c r="G260" s="52" t="s">
        <v>66</v>
      </c>
      <c r="H260" s="52" t="s">
        <v>1651</v>
      </c>
      <c r="I260" s="52" t="s">
        <v>25</v>
      </c>
    </row>
    <row r="261" spans="1:9">
      <c r="A261" s="48" t="s">
        <v>2008</v>
      </c>
      <c r="B261" s="48" t="s">
        <v>2005</v>
      </c>
      <c r="C261" s="48" t="s">
        <v>124</v>
      </c>
      <c r="D261" s="49">
        <v>1</v>
      </c>
      <c r="E261" s="50">
        <v>1726.59</v>
      </c>
      <c r="F261" s="51">
        <f t="shared" si="4"/>
        <v>1726.59</v>
      </c>
      <c r="G261" s="52" t="s">
        <v>66</v>
      </c>
      <c r="H261" s="52" t="s">
        <v>1651</v>
      </c>
      <c r="I261" s="52" t="s">
        <v>25</v>
      </c>
    </row>
    <row r="262" spans="1:9">
      <c r="A262" s="48" t="s">
        <v>2009</v>
      </c>
      <c r="B262" s="48" t="s">
        <v>2005</v>
      </c>
      <c r="C262" s="48" t="s">
        <v>120</v>
      </c>
      <c r="D262" s="49">
        <v>2</v>
      </c>
      <c r="E262" s="50">
        <v>1726.59</v>
      </c>
      <c r="F262" s="51">
        <f t="shared" si="4"/>
        <v>3453.18</v>
      </c>
      <c r="G262" s="52" t="s">
        <v>66</v>
      </c>
      <c r="H262" s="52" t="s">
        <v>1651</v>
      </c>
      <c r="I262" s="52" t="s">
        <v>25</v>
      </c>
    </row>
    <row r="263" spans="1:9">
      <c r="A263" s="48" t="s">
        <v>2010</v>
      </c>
      <c r="B263" s="48" t="s">
        <v>2005</v>
      </c>
      <c r="C263" s="48" t="s">
        <v>126</v>
      </c>
      <c r="D263" s="49">
        <v>1</v>
      </c>
      <c r="E263" s="50">
        <v>1726.59</v>
      </c>
      <c r="F263" s="51">
        <f t="shared" si="4"/>
        <v>1726.59</v>
      </c>
      <c r="G263" s="52" t="s">
        <v>66</v>
      </c>
      <c r="H263" s="52" t="s">
        <v>1651</v>
      </c>
      <c r="I263" s="52" t="s">
        <v>25</v>
      </c>
    </row>
    <row r="264" spans="1:9">
      <c r="A264" s="48" t="s">
        <v>2011</v>
      </c>
      <c r="B264" s="48" t="s">
        <v>2005</v>
      </c>
      <c r="C264" s="48" t="s">
        <v>122</v>
      </c>
      <c r="D264" s="49">
        <v>1</v>
      </c>
      <c r="E264" s="50">
        <v>1726.59</v>
      </c>
      <c r="F264" s="51">
        <f t="shared" si="4"/>
        <v>1726.59</v>
      </c>
      <c r="G264" s="52" t="s">
        <v>66</v>
      </c>
      <c r="H264" s="52" t="s">
        <v>1651</v>
      </c>
      <c r="I264" s="52" t="s">
        <v>25</v>
      </c>
    </row>
    <row r="265" spans="1:9">
      <c r="A265" s="48" t="s">
        <v>1988</v>
      </c>
      <c r="B265" s="48" t="s">
        <v>1989</v>
      </c>
      <c r="C265" s="48" t="s">
        <v>123</v>
      </c>
      <c r="D265" s="49">
        <v>2</v>
      </c>
      <c r="E265" s="50">
        <v>1726.59</v>
      </c>
      <c r="F265" s="51">
        <f t="shared" si="4"/>
        <v>3453.18</v>
      </c>
      <c r="G265" s="52" t="s">
        <v>66</v>
      </c>
      <c r="H265" s="52" t="s">
        <v>1651</v>
      </c>
      <c r="I265" s="52" t="s">
        <v>20</v>
      </c>
    </row>
    <row r="266" spans="1:9">
      <c r="A266" s="48" t="s">
        <v>1990</v>
      </c>
      <c r="B266" s="48" t="s">
        <v>1989</v>
      </c>
      <c r="C266" s="48" t="s">
        <v>125</v>
      </c>
      <c r="D266" s="49">
        <v>2</v>
      </c>
      <c r="E266" s="50">
        <v>1726.59</v>
      </c>
      <c r="F266" s="51">
        <f t="shared" si="4"/>
        <v>3453.18</v>
      </c>
      <c r="G266" s="52" t="s">
        <v>66</v>
      </c>
      <c r="H266" s="52" t="s">
        <v>1651</v>
      </c>
      <c r="I266" s="52" t="s">
        <v>20</v>
      </c>
    </row>
    <row r="267" spans="1:9">
      <c r="A267" s="48" t="s">
        <v>1991</v>
      </c>
      <c r="B267" s="48" t="s">
        <v>1989</v>
      </c>
      <c r="C267" s="48" t="s">
        <v>121</v>
      </c>
      <c r="D267" s="49">
        <v>4</v>
      </c>
      <c r="E267" s="50">
        <v>1726.59</v>
      </c>
      <c r="F267" s="51">
        <f t="shared" si="4"/>
        <v>6906.36</v>
      </c>
      <c r="G267" s="52" t="s">
        <v>66</v>
      </c>
      <c r="H267" s="52" t="s">
        <v>1651</v>
      </c>
      <c r="I267" s="52" t="s">
        <v>20</v>
      </c>
    </row>
    <row r="268" spans="1:9">
      <c r="A268" s="48" t="s">
        <v>1992</v>
      </c>
      <c r="B268" s="48" t="s">
        <v>1989</v>
      </c>
      <c r="C268" s="48" t="s">
        <v>124</v>
      </c>
      <c r="D268" s="49">
        <v>2</v>
      </c>
      <c r="E268" s="50">
        <v>1726.59</v>
      </c>
      <c r="F268" s="51">
        <f t="shared" si="4"/>
        <v>3453.18</v>
      </c>
      <c r="G268" s="52" t="s">
        <v>66</v>
      </c>
      <c r="H268" s="52" t="s">
        <v>1651</v>
      </c>
      <c r="I268" s="52" t="s">
        <v>20</v>
      </c>
    </row>
    <row r="269" spans="1:9">
      <c r="A269" s="48" t="s">
        <v>1993</v>
      </c>
      <c r="B269" s="48" t="s">
        <v>1989</v>
      </c>
      <c r="C269" s="48" t="s">
        <v>120</v>
      </c>
      <c r="D269" s="49">
        <v>4</v>
      </c>
      <c r="E269" s="50">
        <v>1726.59</v>
      </c>
      <c r="F269" s="51">
        <f t="shared" si="4"/>
        <v>6906.36</v>
      </c>
      <c r="G269" s="52" t="s">
        <v>66</v>
      </c>
      <c r="H269" s="52" t="s">
        <v>1651</v>
      </c>
      <c r="I269" s="52" t="s">
        <v>20</v>
      </c>
    </row>
    <row r="270" spans="1:9">
      <c r="A270" s="48" t="s">
        <v>1994</v>
      </c>
      <c r="B270" s="48" t="s">
        <v>1989</v>
      </c>
      <c r="C270" s="48" t="s">
        <v>126</v>
      </c>
      <c r="D270" s="49">
        <v>3</v>
      </c>
      <c r="E270" s="50">
        <v>1726.59</v>
      </c>
      <c r="F270" s="51">
        <f t="shared" si="4"/>
        <v>5179.7699999999995</v>
      </c>
      <c r="G270" s="52" t="s">
        <v>66</v>
      </c>
      <c r="H270" s="52" t="s">
        <v>1651</v>
      </c>
      <c r="I270" s="52" t="s">
        <v>20</v>
      </c>
    </row>
    <row r="271" spans="1:9">
      <c r="A271" s="48" t="s">
        <v>1995</v>
      </c>
      <c r="B271" s="48" t="s">
        <v>1989</v>
      </c>
      <c r="C271" s="48" t="s">
        <v>122</v>
      </c>
      <c r="D271" s="49">
        <v>1</v>
      </c>
      <c r="E271" s="50">
        <v>1726.59</v>
      </c>
      <c r="F271" s="51">
        <f t="shared" si="4"/>
        <v>1726.59</v>
      </c>
      <c r="G271" s="52" t="s">
        <v>66</v>
      </c>
      <c r="H271" s="52" t="s">
        <v>1651</v>
      </c>
      <c r="I271" s="52" t="s">
        <v>20</v>
      </c>
    </row>
    <row r="272" spans="1:9">
      <c r="A272" s="48" t="s">
        <v>1996</v>
      </c>
      <c r="B272" s="48" t="s">
        <v>1997</v>
      </c>
      <c r="C272" s="48" t="s">
        <v>123</v>
      </c>
      <c r="D272" s="49">
        <v>2</v>
      </c>
      <c r="E272" s="50">
        <v>1726.59</v>
      </c>
      <c r="F272" s="51">
        <f t="shared" si="4"/>
        <v>3453.18</v>
      </c>
      <c r="G272" s="52" t="s">
        <v>66</v>
      </c>
      <c r="H272" s="52" t="s">
        <v>1651</v>
      </c>
      <c r="I272" s="52" t="s">
        <v>15</v>
      </c>
    </row>
    <row r="273" spans="1:9">
      <c r="A273" s="48" t="s">
        <v>1998</v>
      </c>
      <c r="B273" s="48" t="s">
        <v>1997</v>
      </c>
      <c r="C273" s="48" t="s">
        <v>125</v>
      </c>
      <c r="D273" s="49">
        <v>3</v>
      </c>
      <c r="E273" s="50">
        <v>1726.59</v>
      </c>
      <c r="F273" s="51">
        <f t="shared" si="4"/>
        <v>5179.7699999999995</v>
      </c>
      <c r="G273" s="52" t="s">
        <v>66</v>
      </c>
      <c r="H273" s="52" t="s">
        <v>1651</v>
      </c>
      <c r="I273" s="52" t="s">
        <v>15</v>
      </c>
    </row>
    <row r="274" spans="1:9">
      <c r="A274" s="48" t="s">
        <v>1999</v>
      </c>
      <c r="B274" s="48" t="s">
        <v>1997</v>
      </c>
      <c r="C274" s="48" t="s">
        <v>121</v>
      </c>
      <c r="D274" s="49">
        <v>5</v>
      </c>
      <c r="E274" s="50">
        <v>1726.59</v>
      </c>
      <c r="F274" s="51">
        <f t="shared" si="4"/>
        <v>8632.9499999999989</v>
      </c>
      <c r="G274" s="52" t="s">
        <v>66</v>
      </c>
      <c r="H274" s="52" t="s">
        <v>1651</v>
      </c>
      <c r="I274" s="52" t="s">
        <v>15</v>
      </c>
    </row>
    <row r="275" spans="1:9">
      <c r="A275" s="48" t="s">
        <v>2000</v>
      </c>
      <c r="B275" s="48" t="s">
        <v>1997</v>
      </c>
      <c r="C275" s="48" t="s">
        <v>124</v>
      </c>
      <c r="D275" s="49">
        <v>3</v>
      </c>
      <c r="E275" s="50">
        <v>1726.59</v>
      </c>
      <c r="F275" s="51">
        <f t="shared" si="4"/>
        <v>5179.7699999999995</v>
      </c>
      <c r="G275" s="52" t="s">
        <v>66</v>
      </c>
      <c r="H275" s="52" t="s">
        <v>1651</v>
      </c>
      <c r="I275" s="52" t="s">
        <v>15</v>
      </c>
    </row>
    <row r="276" spans="1:9">
      <c r="A276" s="48" t="s">
        <v>2001</v>
      </c>
      <c r="B276" s="48" t="s">
        <v>1997</v>
      </c>
      <c r="C276" s="48" t="s">
        <v>120</v>
      </c>
      <c r="D276" s="49">
        <v>4</v>
      </c>
      <c r="E276" s="50">
        <v>1726.59</v>
      </c>
      <c r="F276" s="51">
        <f t="shared" si="4"/>
        <v>6906.36</v>
      </c>
      <c r="G276" s="52" t="s">
        <v>66</v>
      </c>
      <c r="H276" s="52" t="s">
        <v>1651</v>
      </c>
      <c r="I276" s="52" t="s">
        <v>15</v>
      </c>
    </row>
    <row r="277" spans="1:9">
      <c r="A277" s="48" t="s">
        <v>2002</v>
      </c>
      <c r="B277" s="48" t="s">
        <v>1997</v>
      </c>
      <c r="C277" s="48" t="s">
        <v>126</v>
      </c>
      <c r="D277" s="49">
        <v>2</v>
      </c>
      <c r="E277" s="50">
        <v>1726.59</v>
      </c>
      <c r="F277" s="51">
        <f t="shared" si="4"/>
        <v>3453.18</v>
      </c>
      <c r="G277" s="52" t="s">
        <v>66</v>
      </c>
      <c r="H277" s="52" t="s">
        <v>1651</v>
      </c>
      <c r="I277" s="52" t="s">
        <v>15</v>
      </c>
    </row>
    <row r="278" spans="1:9">
      <c r="A278" s="48" t="s">
        <v>2003</v>
      </c>
      <c r="B278" s="48" t="s">
        <v>1997</v>
      </c>
      <c r="C278" s="48" t="s">
        <v>122</v>
      </c>
      <c r="D278" s="49">
        <v>2</v>
      </c>
      <c r="E278" s="50">
        <v>1726.59</v>
      </c>
      <c r="F278" s="51">
        <f t="shared" si="4"/>
        <v>3453.18</v>
      </c>
      <c r="G278" s="52" t="s">
        <v>66</v>
      </c>
      <c r="H278" s="52" t="s">
        <v>1651</v>
      </c>
      <c r="I278" s="52" t="s">
        <v>15</v>
      </c>
    </row>
    <row r="279" spans="1:9">
      <c r="A279" s="48" t="s">
        <v>1177</v>
      </c>
      <c r="B279" s="48" t="s">
        <v>1178</v>
      </c>
      <c r="C279" s="48" t="s">
        <v>124</v>
      </c>
      <c r="D279" s="49">
        <v>2</v>
      </c>
      <c r="E279" s="50">
        <v>1542.46</v>
      </c>
      <c r="F279" s="51">
        <f t="shared" si="4"/>
        <v>3084.92</v>
      </c>
      <c r="G279" s="52" t="s">
        <v>66</v>
      </c>
      <c r="H279" s="52" t="s">
        <v>467</v>
      </c>
      <c r="I279" s="52" t="s">
        <v>13</v>
      </c>
    </row>
    <row r="280" spans="1:9">
      <c r="A280" s="48" t="s">
        <v>1883</v>
      </c>
      <c r="B280" s="48" t="s">
        <v>1178</v>
      </c>
      <c r="C280" s="48" t="s">
        <v>120</v>
      </c>
      <c r="D280" s="49">
        <v>1</v>
      </c>
      <c r="E280" s="50">
        <v>1542.46</v>
      </c>
      <c r="F280" s="51">
        <f t="shared" si="4"/>
        <v>1542.46</v>
      </c>
      <c r="G280" s="52" t="s">
        <v>66</v>
      </c>
      <c r="H280" s="52" t="s">
        <v>467</v>
      </c>
      <c r="I280" s="52" t="s">
        <v>13</v>
      </c>
    </row>
    <row r="281" spans="1:9">
      <c r="A281" s="48" t="s">
        <v>1884</v>
      </c>
      <c r="B281" s="48" t="s">
        <v>1178</v>
      </c>
      <c r="C281" s="48" t="s">
        <v>126</v>
      </c>
      <c r="D281" s="49">
        <v>3</v>
      </c>
      <c r="E281" s="50">
        <v>1542.46</v>
      </c>
      <c r="F281" s="51">
        <f t="shared" si="4"/>
        <v>4627.38</v>
      </c>
      <c r="G281" s="52" t="s">
        <v>66</v>
      </c>
      <c r="H281" s="52" t="s">
        <v>467</v>
      </c>
      <c r="I281" s="52" t="s">
        <v>13</v>
      </c>
    </row>
    <row r="282" spans="1:9">
      <c r="A282" s="48" t="s">
        <v>1179</v>
      </c>
      <c r="B282" s="48" t="s">
        <v>1180</v>
      </c>
      <c r="C282" s="48" t="s">
        <v>123</v>
      </c>
      <c r="D282" s="49">
        <v>1</v>
      </c>
      <c r="E282" s="50">
        <v>1317.19</v>
      </c>
      <c r="F282" s="51">
        <f t="shared" si="4"/>
        <v>1317.19</v>
      </c>
      <c r="G282" s="52" t="s">
        <v>66</v>
      </c>
      <c r="H282" s="52" t="s">
        <v>468</v>
      </c>
      <c r="I282" s="52" t="s">
        <v>11</v>
      </c>
    </row>
    <row r="283" spans="1:9">
      <c r="A283" s="48" t="s">
        <v>1181</v>
      </c>
      <c r="B283" s="48" t="s">
        <v>1180</v>
      </c>
      <c r="C283" s="48" t="s">
        <v>125</v>
      </c>
      <c r="D283" s="49">
        <v>1</v>
      </c>
      <c r="E283" s="50">
        <v>1317.19</v>
      </c>
      <c r="F283" s="51">
        <f t="shared" si="4"/>
        <v>1317.19</v>
      </c>
      <c r="G283" s="52" t="s">
        <v>66</v>
      </c>
      <c r="H283" s="52" t="s">
        <v>468</v>
      </c>
      <c r="I283" s="52" t="s">
        <v>11</v>
      </c>
    </row>
    <row r="284" spans="1:9">
      <c r="A284" s="48" t="s">
        <v>1182</v>
      </c>
      <c r="B284" s="48" t="s">
        <v>1180</v>
      </c>
      <c r="C284" s="48" t="s">
        <v>121</v>
      </c>
      <c r="D284" s="49">
        <v>1</v>
      </c>
      <c r="E284" s="50">
        <v>1317.19</v>
      </c>
      <c r="F284" s="51">
        <f t="shared" si="4"/>
        <v>1317.19</v>
      </c>
      <c r="G284" s="52" t="s">
        <v>66</v>
      </c>
      <c r="H284" s="52" t="s">
        <v>468</v>
      </c>
      <c r="I284" s="52" t="s">
        <v>11</v>
      </c>
    </row>
    <row r="285" spans="1:9">
      <c r="A285" s="48" t="s">
        <v>1183</v>
      </c>
      <c r="B285" s="48" t="s">
        <v>1180</v>
      </c>
      <c r="C285" s="48" t="s">
        <v>124</v>
      </c>
      <c r="D285" s="49">
        <v>1</v>
      </c>
      <c r="E285" s="50">
        <v>1317.19</v>
      </c>
      <c r="F285" s="51">
        <f t="shared" si="4"/>
        <v>1317.19</v>
      </c>
      <c r="G285" s="52" t="s">
        <v>66</v>
      </c>
      <c r="H285" s="52" t="s">
        <v>468</v>
      </c>
      <c r="I285" s="52" t="s">
        <v>11</v>
      </c>
    </row>
    <row r="286" spans="1:9">
      <c r="A286" s="48" t="s">
        <v>1184</v>
      </c>
      <c r="B286" s="48" t="s">
        <v>1180</v>
      </c>
      <c r="C286" s="48" t="s">
        <v>120</v>
      </c>
      <c r="D286" s="49">
        <v>1</v>
      </c>
      <c r="E286" s="50">
        <v>1317.19</v>
      </c>
      <c r="F286" s="51">
        <f t="shared" si="4"/>
        <v>1317.19</v>
      </c>
      <c r="G286" s="52" t="s">
        <v>66</v>
      </c>
      <c r="H286" s="52" t="s">
        <v>468</v>
      </c>
      <c r="I286" s="52" t="s">
        <v>11</v>
      </c>
    </row>
    <row r="287" spans="1:9">
      <c r="A287" s="48" t="s">
        <v>1185</v>
      </c>
      <c r="B287" s="48" t="s">
        <v>1180</v>
      </c>
      <c r="C287" s="48" t="s">
        <v>126</v>
      </c>
      <c r="D287" s="49">
        <v>1</v>
      </c>
      <c r="E287" s="50">
        <v>1317.19</v>
      </c>
      <c r="F287" s="51">
        <f t="shared" si="4"/>
        <v>1317.19</v>
      </c>
      <c r="G287" s="52" t="s">
        <v>66</v>
      </c>
      <c r="H287" s="52" t="s">
        <v>468</v>
      </c>
      <c r="I287" s="52" t="s">
        <v>11</v>
      </c>
    </row>
    <row r="288" spans="1:9">
      <c r="A288" s="48" t="s">
        <v>1885</v>
      </c>
      <c r="B288" s="48" t="s">
        <v>1886</v>
      </c>
      <c r="C288" s="48" t="s">
        <v>120</v>
      </c>
      <c r="D288" s="49">
        <v>2</v>
      </c>
      <c r="E288" s="50">
        <v>1480.73</v>
      </c>
      <c r="F288" s="51">
        <f t="shared" si="4"/>
        <v>2961.46</v>
      </c>
      <c r="G288" s="52" t="s">
        <v>66</v>
      </c>
      <c r="H288" s="52" t="s">
        <v>439</v>
      </c>
      <c r="I288" s="52" t="s">
        <v>16</v>
      </c>
    </row>
    <row r="289" spans="1:9">
      <c r="A289" s="48" t="s">
        <v>1887</v>
      </c>
      <c r="B289" s="48" t="s">
        <v>1886</v>
      </c>
      <c r="C289" s="48" t="s">
        <v>122</v>
      </c>
      <c r="D289" s="49">
        <v>1</v>
      </c>
      <c r="E289" s="50">
        <v>1480.73</v>
      </c>
      <c r="F289" s="51">
        <f t="shared" si="4"/>
        <v>1480.73</v>
      </c>
      <c r="G289" s="52" t="s">
        <v>66</v>
      </c>
      <c r="H289" s="52" t="s">
        <v>439</v>
      </c>
      <c r="I289" s="52" t="s">
        <v>16</v>
      </c>
    </row>
    <row r="290" spans="1:9">
      <c r="A290" s="48" t="s">
        <v>1187</v>
      </c>
      <c r="B290" s="48" t="s">
        <v>1186</v>
      </c>
      <c r="C290" s="48" t="s">
        <v>126</v>
      </c>
      <c r="D290" s="49">
        <v>1</v>
      </c>
      <c r="E290" s="50">
        <v>1128.4000000000001</v>
      </c>
      <c r="F290" s="51">
        <f t="shared" si="4"/>
        <v>1128.4000000000001</v>
      </c>
      <c r="G290" s="52" t="s">
        <v>66</v>
      </c>
      <c r="H290" s="52" t="s">
        <v>439</v>
      </c>
      <c r="I290" s="52" t="s">
        <v>20</v>
      </c>
    </row>
    <row r="291" spans="1:9">
      <c r="A291" s="48" t="s">
        <v>1888</v>
      </c>
      <c r="B291" s="48" t="s">
        <v>1189</v>
      </c>
      <c r="C291" s="48" t="s">
        <v>121</v>
      </c>
      <c r="D291" s="49">
        <v>2</v>
      </c>
      <c r="E291" s="50">
        <v>1192.9000000000001</v>
      </c>
      <c r="F291" s="51">
        <f t="shared" si="4"/>
        <v>2385.8000000000002</v>
      </c>
      <c r="G291" s="52" t="s">
        <v>66</v>
      </c>
      <c r="H291" s="52" t="s">
        <v>437</v>
      </c>
      <c r="I291" s="52" t="s">
        <v>17</v>
      </c>
    </row>
    <row r="292" spans="1:9">
      <c r="A292" s="48" t="s">
        <v>1188</v>
      </c>
      <c r="B292" s="48" t="s">
        <v>1189</v>
      </c>
      <c r="C292" s="48" t="s">
        <v>120</v>
      </c>
      <c r="D292" s="49">
        <v>5</v>
      </c>
      <c r="E292" s="50">
        <v>1192.9000000000001</v>
      </c>
      <c r="F292" s="51">
        <f t="shared" si="4"/>
        <v>5964.5</v>
      </c>
      <c r="G292" s="52" t="s">
        <v>66</v>
      </c>
      <c r="H292" s="52" t="s">
        <v>437</v>
      </c>
      <c r="I292" s="52" t="s">
        <v>17</v>
      </c>
    </row>
    <row r="293" spans="1:9">
      <c r="A293" s="48" t="s">
        <v>1190</v>
      </c>
      <c r="B293" s="48" t="s">
        <v>1189</v>
      </c>
      <c r="C293" s="48" t="s">
        <v>122</v>
      </c>
      <c r="D293" s="49">
        <v>2</v>
      </c>
      <c r="E293" s="50">
        <v>1192.9000000000001</v>
      </c>
      <c r="F293" s="51">
        <f t="shared" si="4"/>
        <v>2385.8000000000002</v>
      </c>
      <c r="G293" s="52" t="s">
        <v>66</v>
      </c>
      <c r="H293" s="52" t="s">
        <v>437</v>
      </c>
      <c r="I293" s="52" t="s">
        <v>17</v>
      </c>
    </row>
    <row r="294" spans="1:9">
      <c r="A294" s="48" t="s">
        <v>1891</v>
      </c>
      <c r="B294" s="48" t="s">
        <v>1198</v>
      </c>
      <c r="C294" s="48" t="s">
        <v>123</v>
      </c>
      <c r="D294" s="49">
        <v>1</v>
      </c>
      <c r="E294" s="50">
        <v>1460.2</v>
      </c>
      <c r="F294" s="51">
        <f t="shared" si="4"/>
        <v>1460.2</v>
      </c>
      <c r="G294" s="52" t="s">
        <v>66</v>
      </c>
      <c r="H294" s="52" t="s">
        <v>441</v>
      </c>
      <c r="I294" s="52" t="s">
        <v>9</v>
      </c>
    </row>
    <row r="295" spans="1:9">
      <c r="A295" s="48" t="s">
        <v>1197</v>
      </c>
      <c r="B295" s="48" t="s">
        <v>1198</v>
      </c>
      <c r="C295" s="48" t="s">
        <v>125</v>
      </c>
      <c r="D295" s="49">
        <v>4</v>
      </c>
      <c r="E295" s="50">
        <v>1460.2</v>
      </c>
      <c r="F295" s="51">
        <f t="shared" si="4"/>
        <v>5840.8</v>
      </c>
      <c r="G295" s="52" t="s">
        <v>66</v>
      </c>
      <c r="H295" s="52" t="s">
        <v>441</v>
      </c>
      <c r="I295" s="52" t="s">
        <v>9</v>
      </c>
    </row>
    <row r="296" spans="1:9">
      <c r="A296" s="48" t="s">
        <v>1199</v>
      </c>
      <c r="B296" s="48" t="s">
        <v>1198</v>
      </c>
      <c r="C296" s="48" t="s">
        <v>121</v>
      </c>
      <c r="D296" s="49">
        <v>3</v>
      </c>
      <c r="E296" s="50">
        <v>1460.2</v>
      </c>
      <c r="F296" s="51">
        <f t="shared" si="4"/>
        <v>4380.6000000000004</v>
      </c>
      <c r="G296" s="52" t="s">
        <v>66</v>
      </c>
      <c r="H296" s="52" t="s">
        <v>441</v>
      </c>
      <c r="I296" s="52" t="s">
        <v>9</v>
      </c>
    </row>
    <row r="297" spans="1:9">
      <c r="A297" s="48" t="s">
        <v>1200</v>
      </c>
      <c r="B297" s="48" t="s">
        <v>1198</v>
      </c>
      <c r="C297" s="48" t="s">
        <v>124</v>
      </c>
      <c r="D297" s="49">
        <v>2</v>
      </c>
      <c r="E297" s="50">
        <v>1460.2</v>
      </c>
      <c r="F297" s="51">
        <f t="shared" si="4"/>
        <v>2920.4</v>
      </c>
      <c r="G297" s="52" t="s">
        <v>66</v>
      </c>
      <c r="H297" s="52" t="s">
        <v>441</v>
      </c>
      <c r="I297" s="52" t="s">
        <v>9</v>
      </c>
    </row>
    <row r="298" spans="1:9">
      <c r="A298" s="48" t="s">
        <v>1201</v>
      </c>
      <c r="B298" s="48" t="s">
        <v>1198</v>
      </c>
      <c r="C298" s="48" t="s">
        <v>120</v>
      </c>
      <c r="D298" s="49">
        <v>8</v>
      </c>
      <c r="E298" s="50">
        <v>1460.2</v>
      </c>
      <c r="F298" s="51">
        <f t="shared" si="4"/>
        <v>11681.6</v>
      </c>
      <c r="G298" s="52" t="s">
        <v>66</v>
      </c>
      <c r="H298" s="52" t="s">
        <v>441</v>
      </c>
      <c r="I298" s="52" t="s">
        <v>9</v>
      </c>
    </row>
    <row r="299" spans="1:9">
      <c r="A299" s="48" t="s">
        <v>1202</v>
      </c>
      <c r="B299" s="48" t="s">
        <v>1198</v>
      </c>
      <c r="C299" s="48" t="s">
        <v>126</v>
      </c>
      <c r="D299" s="49">
        <v>2</v>
      </c>
      <c r="E299" s="50">
        <v>1460.2</v>
      </c>
      <c r="F299" s="51">
        <f t="shared" si="4"/>
        <v>2920.4</v>
      </c>
      <c r="G299" s="52" t="s">
        <v>66</v>
      </c>
      <c r="H299" s="52" t="s">
        <v>441</v>
      </c>
      <c r="I299" s="52" t="s">
        <v>9</v>
      </c>
    </row>
    <row r="300" spans="1:9">
      <c r="A300" s="48" t="s">
        <v>1203</v>
      </c>
      <c r="B300" s="48" t="s">
        <v>1198</v>
      </c>
      <c r="C300" s="48" t="s">
        <v>122</v>
      </c>
      <c r="D300" s="49">
        <v>2</v>
      </c>
      <c r="E300" s="50">
        <v>1460.2</v>
      </c>
      <c r="F300" s="51">
        <f t="shared" si="4"/>
        <v>2920.4</v>
      </c>
      <c r="G300" s="52" t="s">
        <v>66</v>
      </c>
      <c r="H300" s="52" t="s">
        <v>441</v>
      </c>
      <c r="I300" s="52" t="s">
        <v>9</v>
      </c>
    </row>
    <row r="301" spans="1:9">
      <c r="A301" s="48" t="s">
        <v>1889</v>
      </c>
      <c r="B301" s="48" t="s">
        <v>1192</v>
      </c>
      <c r="C301" s="48" t="s">
        <v>123</v>
      </c>
      <c r="D301" s="49">
        <v>2</v>
      </c>
      <c r="E301" s="50">
        <v>1460.2</v>
      </c>
      <c r="F301" s="51">
        <f t="shared" si="4"/>
        <v>2920.4</v>
      </c>
      <c r="G301" s="52" t="s">
        <v>66</v>
      </c>
      <c r="H301" s="52" t="s">
        <v>441</v>
      </c>
      <c r="I301" s="52" t="s">
        <v>118</v>
      </c>
    </row>
    <row r="302" spans="1:9">
      <c r="A302" s="48" t="s">
        <v>1890</v>
      </c>
      <c r="B302" s="48" t="s">
        <v>1192</v>
      </c>
      <c r="C302" s="48" t="s">
        <v>125</v>
      </c>
      <c r="D302" s="49">
        <v>5</v>
      </c>
      <c r="E302" s="50">
        <v>1460.2</v>
      </c>
      <c r="F302" s="51">
        <f t="shared" si="4"/>
        <v>7301</v>
      </c>
      <c r="G302" s="52" t="s">
        <v>66</v>
      </c>
      <c r="H302" s="52" t="s">
        <v>441</v>
      </c>
      <c r="I302" s="52" t="s">
        <v>118</v>
      </c>
    </row>
    <row r="303" spans="1:9">
      <c r="A303" s="48" t="s">
        <v>1191</v>
      </c>
      <c r="B303" s="48" t="s">
        <v>1192</v>
      </c>
      <c r="C303" s="48" t="s">
        <v>121</v>
      </c>
      <c r="D303" s="49">
        <v>6</v>
      </c>
      <c r="E303" s="50">
        <v>1460.2</v>
      </c>
      <c r="F303" s="51">
        <f t="shared" si="4"/>
        <v>8761.2000000000007</v>
      </c>
      <c r="G303" s="52" t="s">
        <v>66</v>
      </c>
      <c r="H303" s="52" t="s">
        <v>441</v>
      </c>
      <c r="I303" s="52" t="s">
        <v>118</v>
      </c>
    </row>
    <row r="304" spans="1:9">
      <c r="A304" s="48" t="s">
        <v>1193</v>
      </c>
      <c r="B304" s="48" t="s">
        <v>1192</v>
      </c>
      <c r="C304" s="48" t="s">
        <v>124</v>
      </c>
      <c r="D304" s="49">
        <v>8</v>
      </c>
      <c r="E304" s="50">
        <v>1460.2</v>
      </c>
      <c r="F304" s="51">
        <f t="shared" si="4"/>
        <v>11681.6</v>
      </c>
      <c r="G304" s="52" t="s">
        <v>66</v>
      </c>
      <c r="H304" s="52" t="s">
        <v>441</v>
      </c>
      <c r="I304" s="52" t="s">
        <v>118</v>
      </c>
    </row>
    <row r="305" spans="1:9">
      <c r="A305" s="48" t="s">
        <v>1194</v>
      </c>
      <c r="B305" s="48" t="s">
        <v>1192</v>
      </c>
      <c r="C305" s="48" t="s">
        <v>120</v>
      </c>
      <c r="D305" s="49">
        <v>5</v>
      </c>
      <c r="E305" s="50">
        <v>1460.2</v>
      </c>
      <c r="F305" s="51">
        <f t="shared" si="4"/>
        <v>7301</v>
      </c>
      <c r="G305" s="52" t="s">
        <v>66</v>
      </c>
      <c r="H305" s="52" t="s">
        <v>441</v>
      </c>
      <c r="I305" s="52" t="s">
        <v>118</v>
      </c>
    </row>
    <row r="306" spans="1:9">
      <c r="A306" s="48" t="s">
        <v>1195</v>
      </c>
      <c r="B306" s="48" t="s">
        <v>1192</v>
      </c>
      <c r="C306" s="48" t="s">
        <v>126</v>
      </c>
      <c r="D306" s="49">
        <v>1</v>
      </c>
      <c r="E306" s="50">
        <v>1460.2</v>
      </c>
      <c r="F306" s="51">
        <f t="shared" si="4"/>
        <v>1460.2</v>
      </c>
      <c r="G306" s="52" t="s">
        <v>66</v>
      </c>
      <c r="H306" s="52" t="s">
        <v>441</v>
      </c>
      <c r="I306" s="52" t="s">
        <v>118</v>
      </c>
    </row>
    <row r="307" spans="1:9">
      <c r="A307" s="48" t="s">
        <v>1196</v>
      </c>
      <c r="B307" s="48" t="s">
        <v>1192</v>
      </c>
      <c r="C307" s="48" t="s">
        <v>122</v>
      </c>
      <c r="D307" s="49">
        <v>2</v>
      </c>
      <c r="E307" s="50">
        <v>1460.2</v>
      </c>
      <c r="F307" s="51">
        <f t="shared" si="4"/>
        <v>2920.4</v>
      </c>
      <c r="G307" s="52" t="s">
        <v>66</v>
      </c>
      <c r="H307" s="52" t="s">
        <v>441</v>
      </c>
      <c r="I307" s="52" t="s">
        <v>118</v>
      </c>
    </row>
    <row r="308" spans="1:9">
      <c r="A308" s="48" t="s">
        <v>2012</v>
      </c>
      <c r="B308" s="48" t="s">
        <v>2013</v>
      </c>
      <c r="C308" s="48" t="s">
        <v>123</v>
      </c>
      <c r="D308" s="49">
        <v>1</v>
      </c>
      <c r="E308" s="50">
        <v>1992.99</v>
      </c>
      <c r="F308" s="51">
        <f t="shared" si="4"/>
        <v>1992.99</v>
      </c>
      <c r="G308" s="52" t="s">
        <v>66</v>
      </c>
      <c r="H308" s="52" t="s">
        <v>1660</v>
      </c>
      <c r="I308" s="52" t="s">
        <v>16</v>
      </c>
    </row>
    <row r="309" spans="1:9">
      <c r="A309" s="48" t="s">
        <v>2014</v>
      </c>
      <c r="B309" s="48" t="s">
        <v>2013</v>
      </c>
      <c r="C309" s="48" t="s">
        <v>125</v>
      </c>
      <c r="D309" s="49">
        <v>2</v>
      </c>
      <c r="E309" s="50">
        <v>1992.99</v>
      </c>
      <c r="F309" s="51">
        <f t="shared" si="4"/>
        <v>3985.98</v>
      </c>
      <c r="G309" s="52" t="s">
        <v>66</v>
      </c>
      <c r="H309" s="52" t="s">
        <v>1660</v>
      </c>
      <c r="I309" s="52" t="s">
        <v>16</v>
      </c>
    </row>
    <row r="310" spans="1:9">
      <c r="A310" s="48" t="s">
        <v>2015</v>
      </c>
      <c r="B310" s="48" t="s">
        <v>2013</v>
      </c>
      <c r="C310" s="48" t="s">
        <v>121</v>
      </c>
      <c r="D310" s="49">
        <v>4</v>
      </c>
      <c r="E310" s="50">
        <v>1992.99</v>
      </c>
      <c r="F310" s="51">
        <f t="shared" si="4"/>
        <v>7971.96</v>
      </c>
      <c r="G310" s="52" t="s">
        <v>66</v>
      </c>
      <c r="H310" s="52" t="s">
        <v>1660</v>
      </c>
      <c r="I310" s="52" t="s">
        <v>16</v>
      </c>
    </row>
    <row r="311" spans="1:9">
      <c r="A311" s="48" t="s">
        <v>2016</v>
      </c>
      <c r="B311" s="48" t="s">
        <v>2013</v>
      </c>
      <c r="C311" s="48" t="s">
        <v>124</v>
      </c>
      <c r="D311" s="49">
        <v>3</v>
      </c>
      <c r="E311" s="50">
        <v>1992.99</v>
      </c>
      <c r="F311" s="51">
        <f t="shared" si="4"/>
        <v>5978.97</v>
      </c>
      <c r="G311" s="52" t="s">
        <v>66</v>
      </c>
      <c r="H311" s="52" t="s">
        <v>1660</v>
      </c>
      <c r="I311" s="52" t="s">
        <v>16</v>
      </c>
    </row>
    <row r="312" spans="1:9">
      <c r="A312" s="48" t="s">
        <v>2017</v>
      </c>
      <c r="B312" s="48" t="s">
        <v>2013</v>
      </c>
      <c r="C312" s="48" t="s">
        <v>120</v>
      </c>
      <c r="D312" s="49">
        <v>5</v>
      </c>
      <c r="E312" s="50">
        <v>1992.99</v>
      </c>
      <c r="F312" s="51">
        <f t="shared" si="4"/>
        <v>9964.9500000000007</v>
      </c>
      <c r="G312" s="52" t="s">
        <v>66</v>
      </c>
      <c r="H312" s="52" t="s">
        <v>1660</v>
      </c>
      <c r="I312" s="52" t="s">
        <v>16</v>
      </c>
    </row>
    <row r="313" spans="1:9">
      <c r="A313" s="48" t="s">
        <v>2018</v>
      </c>
      <c r="B313" s="48" t="s">
        <v>2013</v>
      </c>
      <c r="C313" s="48" t="s">
        <v>126</v>
      </c>
      <c r="D313" s="49">
        <v>2</v>
      </c>
      <c r="E313" s="50">
        <v>1992.99</v>
      </c>
      <c r="F313" s="51">
        <f t="shared" si="4"/>
        <v>3985.98</v>
      </c>
      <c r="G313" s="52" t="s">
        <v>66</v>
      </c>
      <c r="H313" s="52" t="s">
        <v>1660</v>
      </c>
      <c r="I313" s="52" t="s">
        <v>16</v>
      </c>
    </row>
    <row r="314" spans="1:9">
      <c r="A314" s="48" t="s">
        <v>2019</v>
      </c>
      <c r="B314" s="48" t="s">
        <v>2013</v>
      </c>
      <c r="C314" s="48" t="s">
        <v>122</v>
      </c>
      <c r="D314" s="49">
        <v>2</v>
      </c>
      <c r="E314" s="50">
        <v>1992.99</v>
      </c>
      <c r="F314" s="51">
        <f t="shared" si="4"/>
        <v>3985.98</v>
      </c>
      <c r="G314" s="52" t="s">
        <v>66</v>
      </c>
      <c r="H314" s="52" t="s">
        <v>1660</v>
      </c>
      <c r="I314" s="52" t="s">
        <v>16</v>
      </c>
    </row>
    <row r="315" spans="1:9">
      <c r="A315" s="48" t="s">
        <v>2020</v>
      </c>
      <c r="B315" s="48" t="s">
        <v>2013</v>
      </c>
      <c r="C315" s="48" t="s">
        <v>852</v>
      </c>
      <c r="D315" s="49">
        <v>1</v>
      </c>
      <c r="E315" s="50">
        <v>1992.99</v>
      </c>
      <c r="F315" s="51">
        <f t="shared" si="4"/>
        <v>1992.99</v>
      </c>
      <c r="G315" s="52" t="s">
        <v>66</v>
      </c>
      <c r="H315" s="52" t="s">
        <v>1660</v>
      </c>
      <c r="I315" s="52" t="s">
        <v>16</v>
      </c>
    </row>
    <row r="316" spans="1:9">
      <c r="A316" s="48" t="s">
        <v>1584</v>
      </c>
      <c r="B316" s="48" t="s">
        <v>1583</v>
      </c>
      <c r="C316" s="48" t="s">
        <v>124</v>
      </c>
      <c r="D316" s="49">
        <v>1</v>
      </c>
      <c r="E316" s="50">
        <v>1317.19</v>
      </c>
      <c r="F316" s="51">
        <f t="shared" si="4"/>
        <v>1317.19</v>
      </c>
      <c r="G316" s="52" t="s">
        <v>66</v>
      </c>
      <c r="H316" s="52" t="s">
        <v>442</v>
      </c>
      <c r="I316" s="52" t="s">
        <v>16</v>
      </c>
    </row>
    <row r="317" spans="1:9">
      <c r="A317" s="48" t="s">
        <v>1585</v>
      </c>
      <c r="B317" s="48" t="s">
        <v>1583</v>
      </c>
      <c r="C317" s="48" t="s">
        <v>126</v>
      </c>
      <c r="D317" s="49">
        <v>2</v>
      </c>
      <c r="E317" s="50">
        <v>1317.19</v>
      </c>
      <c r="F317" s="51">
        <f t="shared" si="4"/>
        <v>2634.38</v>
      </c>
      <c r="G317" s="52" t="s">
        <v>66</v>
      </c>
      <c r="H317" s="52" t="s">
        <v>442</v>
      </c>
      <c r="I317" s="52" t="s">
        <v>16</v>
      </c>
    </row>
    <row r="318" spans="1:9">
      <c r="A318" s="48" t="s">
        <v>1576</v>
      </c>
      <c r="B318" s="48" t="s">
        <v>1577</v>
      </c>
      <c r="C318" s="48" t="s">
        <v>123</v>
      </c>
      <c r="D318" s="49">
        <v>2</v>
      </c>
      <c r="E318" s="50">
        <v>1317.19</v>
      </c>
      <c r="F318" s="51">
        <f t="shared" si="4"/>
        <v>2634.38</v>
      </c>
      <c r="G318" s="52" t="s">
        <v>66</v>
      </c>
      <c r="H318" s="52" t="s">
        <v>442</v>
      </c>
      <c r="I318" s="52" t="s">
        <v>11</v>
      </c>
    </row>
    <row r="319" spans="1:9">
      <c r="A319" s="48" t="s">
        <v>1578</v>
      </c>
      <c r="B319" s="48" t="s">
        <v>1577</v>
      </c>
      <c r="C319" s="48" t="s">
        <v>121</v>
      </c>
      <c r="D319" s="49">
        <v>1</v>
      </c>
      <c r="E319" s="50">
        <v>1317.19</v>
      </c>
      <c r="F319" s="51">
        <f t="shared" si="4"/>
        <v>1317.19</v>
      </c>
      <c r="G319" s="52" t="s">
        <v>66</v>
      </c>
      <c r="H319" s="52" t="s">
        <v>442</v>
      </c>
      <c r="I319" s="52" t="s">
        <v>11</v>
      </c>
    </row>
    <row r="320" spans="1:9">
      <c r="A320" s="48" t="s">
        <v>1579</v>
      </c>
      <c r="B320" s="48" t="s">
        <v>1577</v>
      </c>
      <c r="C320" s="48" t="s">
        <v>124</v>
      </c>
      <c r="D320" s="49">
        <v>1</v>
      </c>
      <c r="E320" s="50">
        <v>1317.19</v>
      </c>
      <c r="F320" s="51">
        <f t="shared" si="4"/>
        <v>1317.19</v>
      </c>
      <c r="G320" s="52" t="s">
        <v>66</v>
      </c>
      <c r="H320" s="52" t="s">
        <v>442</v>
      </c>
      <c r="I320" s="52" t="s">
        <v>11</v>
      </c>
    </row>
    <row r="321" spans="1:9">
      <c r="A321" s="48" t="s">
        <v>1580</v>
      </c>
      <c r="B321" s="48" t="s">
        <v>1577</v>
      </c>
      <c r="C321" s="48" t="s">
        <v>120</v>
      </c>
      <c r="D321" s="49">
        <v>1</v>
      </c>
      <c r="E321" s="50">
        <v>1317.19</v>
      </c>
      <c r="F321" s="51">
        <f t="shared" si="4"/>
        <v>1317.19</v>
      </c>
      <c r="G321" s="52" t="s">
        <v>66</v>
      </c>
      <c r="H321" s="52" t="s">
        <v>442</v>
      </c>
      <c r="I321" s="52" t="s">
        <v>11</v>
      </c>
    </row>
    <row r="322" spans="1:9">
      <c r="A322" s="48" t="s">
        <v>1581</v>
      </c>
      <c r="B322" s="48" t="s">
        <v>1577</v>
      </c>
      <c r="C322" s="48" t="s">
        <v>126</v>
      </c>
      <c r="D322" s="49">
        <v>1</v>
      </c>
      <c r="E322" s="50">
        <v>1317.19</v>
      </c>
      <c r="F322" s="51">
        <f t="shared" ref="F322:F385" si="5">D322*E322</f>
        <v>1317.19</v>
      </c>
      <c r="G322" s="52" t="s">
        <v>66</v>
      </c>
      <c r="H322" s="52" t="s">
        <v>442</v>
      </c>
      <c r="I322" s="52" t="s">
        <v>11</v>
      </c>
    </row>
    <row r="323" spans="1:9">
      <c r="A323" s="48" t="s">
        <v>1582</v>
      </c>
      <c r="B323" s="48" t="s">
        <v>1577</v>
      </c>
      <c r="C323" s="48" t="s">
        <v>122</v>
      </c>
      <c r="D323" s="49">
        <v>1</v>
      </c>
      <c r="E323" s="50">
        <v>1317.19</v>
      </c>
      <c r="F323" s="51">
        <f t="shared" si="5"/>
        <v>1317.19</v>
      </c>
      <c r="G323" s="52" t="s">
        <v>66</v>
      </c>
      <c r="H323" s="52" t="s">
        <v>442</v>
      </c>
      <c r="I323" s="52" t="s">
        <v>11</v>
      </c>
    </row>
    <row r="324" spans="1:9">
      <c r="A324" s="48" t="s">
        <v>1569</v>
      </c>
      <c r="B324" s="48" t="s">
        <v>1570</v>
      </c>
      <c r="C324" s="48" t="s">
        <v>123</v>
      </c>
      <c r="D324" s="49">
        <v>2</v>
      </c>
      <c r="E324" s="50">
        <v>1860.24</v>
      </c>
      <c r="F324" s="51">
        <f t="shared" si="5"/>
        <v>3720.48</v>
      </c>
      <c r="G324" s="52" t="s">
        <v>66</v>
      </c>
      <c r="H324" s="52" t="s">
        <v>442</v>
      </c>
      <c r="I324" s="52" t="s">
        <v>20</v>
      </c>
    </row>
    <row r="325" spans="1:9">
      <c r="A325" s="48" t="s">
        <v>1571</v>
      </c>
      <c r="B325" s="48" t="s">
        <v>1570</v>
      </c>
      <c r="C325" s="48" t="s">
        <v>125</v>
      </c>
      <c r="D325" s="49">
        <v>2</v>
      </c>
      <c r="E325" s="50">
        <v>1860.24</v>
      </c>
      <c r="F325" s="51">
        <f t="shared" si="5"/>
        <v>3720.48</v>
      </c>
      <c r="G325" s="52" t="s">
        <v>66</v>
      </c>
      <c r="H325" s="52" t="s">
        <v>442</v>
      </c>
      <c r="I325" s="52" t="s">
        <v>20</v>
      </c>
    </row>
    <row r="326" spans="1:9">
      <c r="A326" s="48" t="s">
        <v>1572</v>
      </c>
      <c r="B326" s="48" t="s">
        <v>1570</v>
      </c>
      <c r="C326" s="48" t="s">
        <v>124</v>
      </c>
      <c r="D326" s="49">
        <v>2</v>
      </c>
      <c r="E326" s="50">
        <v>1860.24</v>
      </c>
      <c r="F326" s="51">
        <f t="shared" si="5"/>
        <v>3720.48</v>
      </c>
      <c r="G326" s="52" t="s">
        <v>66</v>
      </c>
      <c r="H326" s="52" t="s">
        <v>442</v>
      </c>
      <c r="I326" s="52" t="s">
        <v>20</v>
      </c>
    </row>
    <row r="327" spans="1:9">
      <c r="A327" s="48" t="s">
        <v>1573</v>
      </c>
      <c r="B327" s="48" t="s">
        <v>1570</v>
      </c>
      <c r="C327" s="48" t="s">
        <v>120</v>
      </c>
      <c r="D327" s="49">
        <v>2</v>
      </c>
      <c r="E327" s="50">
        <v>1860.24</v>
      </c>
      <c r="F327" s="51">
        <f t="shared" si="5"/>
        <v>3720.48</v>
      </c>
      <c r="G327" s="52" t="s">
        <v>66</v>
      </c>
      <c r="H327" s="52" t="s">
        <v>442</v>
      </c>
      <c r="I327" s="52" t="s">
        <v>20</v>
      </c>
    </row>
    <row r="328" spans="1:9">
      <c r="A328" s="48" t="s">
        <v>1574</v>
      </c>
      <c r="B328" s="48" t="s">
        <v>1570</v>
      </c>
      <c r="C328" s="48" t="s">
        <v>126</v>
      </c>
      <c r="D328" s="49">
        <v>2</v>
      </c>
      <c r="E328" s="50">
        <v>1860.24</v>
      </c>
      <c r="F328" s="51">
        <f t="shared" si="5"/>
        <v>3720.48</v>
      </c>
      <c r="G328" s="52" t="s">
        <v>66</v>
      </c>
      <c r="H328" s="52" t="s">
        <v>442</v>
      </c>
      <c r="I328" s="52" t="s">
        <v>20</v>
      </c>
    </row>
    <row r="329" spans="1:9">
      <c r="A329" s="48" t="s">
        <v>1575</v>
      </c>
      <c r="B329" s="48" t="s">
        <v>1570</v>
      </c>
      <c r="C329" s="48" t="s">
        <v>122</v>
      </c>
      <c r="D329" s="49">
        <v>3</v>
      </c>
      <c r="E329" s="50">
        <v>1860.24</v>
      </c>
      <c r="F329" s="51">
        <f t="shared" si="5"/>
        <v>5580.72</v>
      </c>
      <c r="G329" s="52" t="s">
        <v>66</v>
      </c>
      <c r="H329" s="52" t="s">
        <v>442</v>
      </c>
      <c r="I329" s="52" t="s">
        <v>20</v>
      </c>
    </row>
    <row r="330" spans="1:9">
      <c r="A330" s="48" t="s">
        <v>1934</v>
      </c>
      <c r="B330" s="48" t="s">
        <v>1570</v>
      </c>
      <c r="C330" s="48" t="s">
        <v>1174</v>
      </c>
      <c r="D330" s="49">
        <v>1</v>
      </c>
      <c r="E330" s="50">
        <v>1860.24</v>
      </c>
      <c r="F330" s="51">
        <f t="shared" si="5"/>
        <v>1860.24</v>
      </c>
      <c r="G330" s="52" t="s">
        <v>66</v>
      </c>
      <c r="H330" s="52" t="s">
        <v>442</v>
      </c>
      <c r="I330" s="52" t="s">
        <v>20</v>
      </c>
    </row>
    <row r="331" spans="1:9">
      <c r="A331" s="48" t="s">
        <v>1204</v>
      </c>
      <c r="B331" s="48" t="s">
        <v>1205</v>
      </c>
      <c r="C331" s="48" t="s">
        <v>123</v>
      </c>
      <c r="D331" s="49">
        <v>1</v>
      </c>
      <c r="E331" s="50">
        <v>1884.42</v>
      </c>
      <c r="F331" s="51">
        <f t="shared" si="5"/>
        <v>1884.42</v>
      </c>
      <c r="G331" s="52" t="s">
        <v>66</v>
      </c>
      <c r="H331" s="52" t="s">
        <v>469</v>
      </c>
      <c r="I331" s="52" t="s">
        <v>10</v>
      </c>
    </row>
    <row r="332" spans="1:9">
      <c r="A332" s="48" t="s">
        <v>2021</v>
      </c>
      <c r="B332" s="48" t="s">
        <v>2022</v>
      </c>
      <c r="C332" s="48" t="s">
        <v>123</v>
      </c>
      <c r="D332" s="49">
        <v>2</v>
      </c>
      <c r="E332" s="50">
        <v>1793.42</v>
      </c>
      <c r="F332" s="51">
        <f t="shared" si="5"/>
        <v>3586.84</v>
      </c>
      <c r="G332" s="52" t="s">
        <v>66</v>
      </c>
      <c r="H332" s="52" t="s">
        <v>1644</v>
      </c>
      <c r="I332" s="52" t="s">
        <v>10</v>
      </c>
    </row>
    <row r="333" spans="1:9">
      <c r="A333" s="48" t="s">
        <v>2023</v>
      </c>
      <c r="B333" s="48" t="s">
        <v>2022</v>
      </c>
      <c r="C333" s="48" t="s">
        <v>121</v>
      </c>
      <c r="D333" s="49">
        <v>2</v>
      </c>
      <c r="E333" s="50">
        <v>1793.42</v>
      </c>
      <c r="F333" s="51">
        <f t="shared" si="5"/>
        <v>3586.84</v>
      </c>
      <c r="G333" s="52" t="s">
        <v>66</v>
      </c>
      <c r="H333" s="52" t="s">
        <v>1644</v>
      </c>
      <c r="I333" s="52" t="s">
        <v>10</v>
      </c>
    </row>
    <row r="334" spans="1:9">
      <c r="A334" s="48" t="s">
        <v>2024</v>
      </c>
      <c r="B334" s="48" t="s">
        <v>2022</v>
      </c>
      <c r="C334" s="48" t="s">
        <v>120</v>
      </c>
      <c r="D334" s="49">
        <v>1</v>
      </c>
      <c r="E334" s="50">
        <v>1793.42</v>
      </c>
      <c r="F334" s="51">
        <f t="shared" si="5"/>
        <v>1793.42</v>
      </c>
      <c r="G334" s="52" t="s">
        <v>66</v>
      </c>
      <c r="H334" s="52" t="s">
        <v>1644</v>
      </c>
      <c r="I334" s="52" t="s">
        <v>10</v>
      </c>
    </row>
    <row r="335" spans="1:9">
      <c r="A335" s="48" t="s">
        <v>2025</v>
      </c>
      <c r="B335" s="48" t="s">
        <v>2022</v>
      </c>
      <c r="C335" s="48" t="s">
        <v>122</v>
      </c>
      <c r="D335" s="49">
        <v>2</v>
      </c>
      <c r="E335" s="50">
        <v>1793.42</v>
      </c>
      <c r="F335" s="51">
        <f t="shared" si="5"/>
        <v>3586.84</v>
      </c>
      <c r="G335" s="52" t="s">
        <v>66</v>
      </c>
      <c r="H335" s="52" t="s">
        <v>1644</v>
      </c>
      <c r="I335" s="52" t="s">
        <v>10</v>
      </c>
    </row>
    <row r="336" spans="1:9">
      <c r="A336" s="48" t="s">
        <v>2031</v>
      </c>
      <c r="B336" s="48" t="s">
        <v>2032</v>
      </c>
      <c r="C336" s="48" t="s">
        <v>123</v>
      </c>
      <c r="D336" s="49">
        <v>1</v>
      </c>
      <c r="E336" s="50">
        <v>1793.42</v>
      </c>
      <c r="F336" s="51">
        <f t="shared" si="5"/>
        <v>1793.42</v>
      </c>
      <c r="G336" s="52" t="s">
        <v>66</v>
      </c>
      <c r="H336" s="52" t="s">
        <v>1644</v>
      </c>
      <c r="I336" s="52" t="s">
        <v>25</v>
      </c>
    </row>
    <row r="337" spans="1:9">
      <c r="A337" s="48" t="s">
        <v>2033</v>
      </c>
      <c r="B337" s="48" t="s">
        <v>2032</v>
      </c>
      <c r="C337" s="48" t="s">
        <v>121</v>
      </c>
      <c r="D337" s="49">
        <v>2</v>
      </c>
      <c r="E337" s="50">
        <v>1793.42</v>
      </c>
      <c r="F337" s="51">
        <f t="shared" si="5"/>
        <v>3586.84</v>
      </c>
      <c r="G337" s="52" t="s">
        <v>66</v>
      </c>
      <c r="H337" s="52" t="s">
        <v>1644</v>
      </c>
      <c r="I337" s="52" t="s">
        <v>25</v>
      </c>
    </row>
    <row r="338" spans="1:9">
      <c r="A338" s="48" t="s">
        <v>2034</v>
      </c>
      <c r="B338" s="48" t="s">
        <v>2032</v>
      </c>
      <c r="C338" s="48" t="s">
        <v>120</v>
      </c>
      <c r="D338" s="49">
        <v>2</v>
      </c>
      <c r="E338" s="50">
        <v>1793.42</v>
      </c>
      <c r="F338" s="51">
        <f t="shared" si="5"/>
        <v>3586.84</v>
      </c>
      <c r="G338" s="52" t="s">
        <v>66</v>
      </c>
      <c r="H338" s="52" t="s">
        <v>1644</v>
      </c>
      <c r="I338" s="52" t="s">
        <v>25</v>
      </c>
    </row>
    <row r="339" spans="1:9">
      <c r="A339" s="48" t="s">
        <v>2035</v>
      </c>
      <c r="B339" s="48" t="s">
        <v>2032</v>
      </c>
      <c r="C339" s="48" t="s">
        <v>122</v>
      </c>
      <c r="D339" s="49">
        <v>1</v>
      </c>
      <c r="E339" s="50">
        <v>1793.42</v>
      </c>
      <c r="F339" s="51">
        <f t="shared" si="5"/>
        <v>1793.42</v>
      </c>
      <c r="G339" s="52" t="s">
        <v>66</v>
      </c>
      <c r="H339" s="52" t="s">
        <v>1644</v>
      </c>
      <c r="I339" s="52" t="s">
        <v>25</v>
      </c>
    </row>
    <row r="340" spans="1:9">
      <c r="A340" s="48" t="s">
        <v>2026</v>
      </c>
      <c r="B340" s="48" t="s">
        <v>2027</v>
      </c>
      <c r="C340" s="48" t="s">
        <v>123</v>
      </c>
      <c r="D340" s="49">
        <v>1</v>
      </c>
      <c r="E340" s="50">
        <v>1793.42</v>
      </c>
      <c r="F340" s="51">
        <f t="shared" si="5"/>
        <v>1793.42</v>
      </c>
      <c r="G340" s="52" t="s">
        <v>66</v>
      </c>
      <c r="H340" s="52" t="s">
        <v>1644</v>
      </c>
      <c r="I340" s="52" t="s">
        <v>15</v>
      </c>
    </row>
    <row r="341" spans="1:9">
      <c r="A341" s="48" t="s">
        <v>2028</v>
      </c>
      <c r="B341" s="48" t="s">
        <v>2027</v>
      </c>
      <c r="C341" s="48" t="s">
        <v>121</v>
      </c>
      <c r="D341" s="49">
        <v>5</v>
      </c>
      <c r="E341" s="50">
        <v>1793.42</v>
      </c>
      <c r="F341" s="51">
        <f t="shared" si="5"/>
        <v>8967.1</v>
      </c>
      <c r="G341" s="52" t="s">
        <v>66</v>
      </c>
      <c r="H341" s="52" t="s">
        <v>1644</v>
      </c>
      <c r="I341" s="52" t="s">
        <v>15</v>
      </c>
    </row>
    <row r="342" spans="1:9">
      <c r="A342" s="48" t="s">
        <v>2029</v>
      </c>
      <c r="B342" s="48" t="s">
        <v>2027</v>
      </c>
      <c r="C342" s="48" t="s">
        <v>120</v>
      </c>
      <c r="D342" s="49">
        <v>3</v>
      </c>
      <c r="E342" s="50">
        <v>1793.42</v>
      </c>
      <c r="F342" s="51">
        <f t="shared" si="5"/>
        <v>5380.26</v>
      </c>
      <c r="G342" s="52" t="s">
        <v>66</v>
      </c>
      <c r="H342" s="52" t="s">
        <v>1644</v>
      </c>
      <c r="I342" s="52" t="s">
        <v>15</v>
      </c>
    </row>
    <row r="343" spans="1:9">
      <c r="A343" s="48" t="s">
        <v>2030</v>
      </c>
      <c r="B343" s="48" t="s">
        <v>2027</v>
      </c>
      <c r="C343" s="48" t="s">
        <v>122</v>
      </c>
      <c r="D343" s="49">
        <v>2</v>
      </c>
      <c r="E343" s="50">
        <v>1793.42</v>
      </c>
      <c r="F343" s="51">
        <f t="shared" si="5"/>
        <v>3586.84</v>
      </c>
      <c r="G343" s="52" t="s">
        <v>66</v>
      </c>
      <c r="H343" s="52" t="s">
        <v>1644</v>
      </c>
      <c r="I343" s="52" t="s">
        <v>15</v>
      </c>
    </row>
    <row r="344" spans="1:9">
      <c r="A344" s="48" t="s">
        <v>1209</v>
      </c>
      <c r="B344" s="48" t="s">
        <v>1210</v>
      </c>
      <c r="C344" s="48" t="s">
        <v>125</v>
      </c>
      <c r="D344" s="49">
        <v>1</v>
      </c>
      <c r="E344" s="50">
        <v>1222.79</v>
      </c>
      <c r="F344" s="51">
        <f t="shared" si="5"/>
        <v>1222.79</v>
      </c>
      <c r="G344" s="52" t="s">
        <v>66</v>
      </c>
      <c r="H344" s="52" t="s">
        <v>485</v>
      </c>
      <c r="I344" s="52" t="s">
        <v>16</v>
      </c>
    </row>
    <row r="345" spans="1:9">
      <c r="A345" s="48" t="s">
        <v>1211</v>
      </c>
      <c r="B345" s="48" t="s">
        <v>1210</v>
      </c>
      <c r="C345" s="48" t="s">
        <v>124</v>
      </c>
      <c r="D345" s="49">
        <v>1</v>
      </c>
      <c r="E345" s="50">
        <v>1222.79</v>
      </c>
      <c r="F345" s="51">
        <f t="shared" si="5"/>
        <v>1222.79</v>
      </c>
      <c r="G345" s="52" t="s">
        <v>66</v>
      </c>
      <c r="H345" s="52" t="s">
        <v>485</v>
      </c>
      <c r="I345" s="52" t="s">
        <v>16</v>
      </c>
    </row>
    <row r="346" spans="1:9">
      <c r="A346" s="48" t="s">
        <v>1212</v>
      </c>
      <c r="B346" s="48" t="s">
        <v>1210</v>
      </c>
      <c r="C346" s="48" t="s">
        <v>120</v>
      </c>
      <c r="D346" s="49">
        <v>3</v>
      </c>
      <c r="E346" s="50">
        <v>1222.79</v>
      </c>
      <c r="F346" s="51">
        <f t="shared" si="5"/>
        <v>3668.37</v>
      </c>
      <c r="G346" s="52" t="s">
        <v>66</v>
      </c>
      <c r="H346" s="52" t="s">
        <v>485</v>
      </c>
      <c r="I346" s="52" t="s">
        <v>16</v>
      </c>
    </row>
    <row r="347" spans="1:9">
      <c r="A347" s="48" t="s">
        <v>1213</v>
      </c>
      <c r="B347" s="48" t="s">
        <v>1210</v>
      </c>
      <c r="C347" s="48" t="s">
        <v>122</v>
      </c>
      <c r="D347" s="49">
        <v>1</v>
      </c>
      <c r="E347" s="50">
        <v>1222.79</v>
      </c>
      <c r="F347" s="51">
        <f t="shared" si="5"/>
        <v>1222.79</v>
      </c>
      <c r="G347" s="52" t="s">
        <v>66</v>
      </c>
      <c r="H347" s="52" t="s">
        <v>485</v>
      </c>
      <c r="I347" s="52" t="s">
        <v>16</v>
      </c>
    </row>
    <row r="348" spans="1:9">
      <c r="A348" s="48" t="s">
        <v>1207</v>
      </c>
      <c r="B348" s="48" t="s">
        <v>1206</v>
      </c>
      <c r="C348" s="48" t="s">
        <v>120</v>
      </c>
      <c r="D348" s="49">
        <v>1</v>
      </c>
      <c r="E348" s="50">
        <v>1222.79</v>
      </c>
      <c r="F348" s="51">
        <f t="shared" si="5"/>
        <v>1222.79</v>
      </c>
      <c r="G348" s="52" t="s">
        <v>66</v>
      </c>
      <c r="H348" s="52" t="s">
        <v>485</v>
      </c>
      <c r="I348" s="52" t="s">
        <v>15</v>
      </c>
    </row>
    <row r="349" spans="1:9">
      <c r="A349" s="48" t="s">
        <v>1208</v>
      </c>
      <c r="B349" s="48" t="s">
        <v>1206</v>
      </c>
      <c r="C349" s="48" t="s">
        <v>122</v>
      </c>
      <c r="D349" s="49">
        <v>3</v>
      </c>
      <c r="E349" s="50">
        <v>1222.79</v>
      </c>
      <c r="F349" s="51">
        <f t="shared" si="5"/>
        <v>3668.37</v>
      </c>
      <c r="G349" s="52" t="s">
        <v>66</v>
      </c>
      <c r="H349" s="52" t="s">
        <v>485</v>
      </c>
      <c r="I349" s="52" t="s">
        <v>15</v>
      </c>
    </row>
    <row r="350" spans="1:9">
      <c r="A350" s="48" t="s">
        <v>1216</v>
      </c>
      <c r="B350" s="48" t="s">
        <v>1217</v>
      </c>
      <c r="C350" s="48" t="s">
        <v>121</v>
      </c>
      <c r="D350" s="49">
        <v>1</v>
      </c>
      <c r="E350" s="50">
        <v>1270.42</v>
      </c>
      <c r="F350" s="51">
        <f t="shared" si="5"/>
        <v>1270.42</v>
      </c>
      <c r="G350" s="52" t="s">
        <v>66</v>
      </c>
      <c r="H350" s="52" t="s">
        <v>486</v>
      </c>
      <c r="I350" s="52" t="s">
        <v>16</v>
      </c>
    </row>
    <row r="351" spans="1:9">
      <c r="A351" s="48" t="s">
        <v>1218</v>
      </c>
      <c r="B351" s="48" t="s">
        <v>1217</v>
      </c>
      <c r="C351" s="48" t="s">
        <v>124</v>
      </c>
      <c r="D351" s="49">
        <v>2</v>
      </c>
      <c r="E351" s="50">
        <v>1270.42</v>
      </c>
      <c r="F351" s="51">
        <f t="shared" si="5"/>
        <v>2540.84</v>
      </c>
      <c r="G351" s="52" t="s">
        <v>66</v>
      </c>
      <c r="H351" s="52" t="s">
        <v>486</v>
      </c>
      <c r="I351" s="52" t="s">
        <v>16</v>
      </c>
    </row>
    <row r="352" spans="1:9">
      <c r="A352" s="48" t="s">
        <v>1219</v>
      </c>
      <c r="B352" s="48" t="s">
        <v>1217</v>
      </c>
      <c r="C352" s="48" t="s">
        <v>120</v>
      </c>
      <c r="D352" s="49">
        <v>2</v>
      </c>
      <c r="E352" s="50">
        <v>1270.42</v>
      </c>
      <c r="F352" s="51">
        <f t="shared" si="5"/>
        <v>2540.84</v>
      </c>
      <c r="G352" s="52" t="s">
        <v>66</v>
      </c>
      <c r="H352" s="52" t="s">
        <v>486</v>
      </c>
      <c r="I352" s="52" t="s">
        <v>16</v>
      </c>
    </row>
    <row r="353" spans="1:9">
      <c r="A353" s="48" t="s">
        <v>1220</v>
      </c>
      <c r="B353" s="48" t="s">
        <v>1217</v>
      </c>
      <c r="C353" s="48" t="s">
        <v>126</v>
      </c>
      <c r="D353" s="49">
        <v>1</v>
      </c>
      <c r="E353" s="50">
        <v>1270.42</v>
      </c>
      <c r="F353" s="51">
        <f t="shared" si="5"/>
        <v>1270.42</v>
      </c>
      <c r="G353" s="52" t="s">
        <v>66</v>
      </c>
      <c r="H353" s="52" t="s">
        <v>486</v>
      </c>
      <c r="I353" s="52" t="s">
        <v>16</v>
      </c>
    </row>
    <row r="354" spans="1:9">
      <c r="A354" s="48" t="s">
        <v>1221</v>
      </c>
      <c r="B354" s="48" t="s">
        <v>1217</v>
      </c>
      <c r="C354" s="48" t="s">
        <v>122</v>
      </c>
      <c r="D354" s="49">
        <v>1</v>
      </c>
      <c r="E354" s="50">
        <v>1270.42</v>
      </c>
      <c r="F354" s="51">
        <f t="shared" si="5"/>
        <v>1270.42</v>
      </c>
      <c r="G354" s="52" t="s">
        <v>66</v>
      </c>
      <c r="H354" s="52" t="s">
        <v>486</v>
      </c>
      <c r="I354" s="52" t="s">
        <v>16</v>
      </c>
    </row>
    <row r="355" spans="1:9">
      <c r="A355" s="48" t="s">
        <v>1215</v>
      </c>
      <c r="B355" s="48" t="s">
        <v>1214</v>
      </c>
      <c r="C355" s="48" t="s">
        <v>120</v>
      </c>
      <c r="D355" s="49">
        <v>3</v>
      </c>
      <c r="E355" s="50">
        <v>1270.42</v>
      </c>
      <c r="F355" s="51">
        <f t="shared" si="5"/>
        <v>3811.26</v>
      </c>
      <c r="G355" s="52" t="s">
        <v>66</v>
      </c>
      <c r="H355" s="52" t="s">
        <v>486</v>
      </c>
      <c r="I355" s="52" t="s">
        <v>20</v>
      </c>
    </row>
    <row r="356" spans="1:9">
      <c r="A356" s="48" t="s">
        <v>1222</v>
      </c>
      <c r="B356" s="48" t="s">
        <v>1223</v>
      </c>
      <c r="C356" s="48" t="s">
        <v>125</v>
      </c>
      <c r="D356" s="49">
        <v>1</v>
      </c>
      <c r="E356" s="50">
        <v>1222.79</v>
      </c>
      <c r="F356" s="51">
        <f t="shared" si="5"/>
        <v>1222.79</v>
      </c>
      <c r="G356" s="52" t="s">
        <v>66</v>
      </c>
      <c r="H356" s="52" t="s">
        <v>487</v>
      </c>
      <c r="I356" s="52" t="s">
        <v>10</v>
      </c>
    </row>
    <row r="357" spans="1:9">
      <c r="A357" s="48" t="s">
        <v>1224</v>
      </c>
      <c r="B357" s="48" t="s">
        <v>1223</v>
      </c>
      <c r="C357" s="48" t="s">
        <v>120</v>
      </c>
      <c r="D357" s="49">
        <v>1</v>
      </c>
      <c r="E357" s="50">
        <v>1222.79</v>
      </c>
      <c r="F357" s="51">
        <f t="shared" si="5"/>
        <v>1222.79</v>
      </c>
      <c r="G357" s="52" t="s">
        <v>66</v>
      </c>
      <c r="H357" s="52" t="s">
        <v>487</v>
      </c>
      <c r="I357" s="52" t="s">
        <v>10</v>
      </c>
    </row>
    <row r="358" spans="1:9">
      <c r="A358" s="48" t="s">
        <v>1225</v>
      </c>
      <c r="B358" s="48" t="s">
        <v>1223</v>
      </c>
      <c r="C358" s="48" t="s">
        <v>126</v>
      </c>
      <c r="D358" s="49">
        <v>1</v>
      </c>
      <c r="E358" s="50">
        <v>1222.79</v>
      </c>
      <c r="F358" s="51">
        <f t="shared" si="5"/>
        <v>1222.79</v>
      </c>
      <c r="G358" s="52" t="s">
        <v>66</v>
      </c>
      <c r="H358" s="52" t="s">
        <v>487</v>
      </c>
      <c r="I358" s="52" t="s">
        <v>10</v>
      </c>
    </row>
    <row r="359" spans="1:9">
      <c r="A359" s="48" t="s">
        <v>1226</v>
      </c>
      <c r="B359" s="48" t="s">
        <v>1223</v>
      </c>
      <c r="C359" s="48" t="s">
        <v>122</v>
      </c>
      <c r="D359" s="49">
        <v>1</v>
      </c>
      <c r="E359" s="50">
        <v>1222.79</v>
      </c>
      <c r="F359" s="51">
        <f t="shared" si="5"/>
        <v>1222.79</v>
      </c>
      <c r="G359" s="52" t="s">
        <v>66</v>
      </c>
      <c r="H359" s="52" t="s">
        <v>487</v>
      </c>
      <c r="I359" s="52" t="s">
        <v>10</v>
      </c>
    </row>
    <row r="360" spans="1:9">
      <c r="A360" s="48" t="s">
        <v>1228</v>
      </c>
      <c r="B360" s="48" t="s">
        <v>1227</v>
      </c>
      <c r="C360" s="48" t="s">
        <v>124</v>
      </c>
      <c r="D360" s="49">
        <v>2</v>
      </c>
      <c r="E360" s="50">
        <v>1222.79</v>
      </c>
      <c r="F360" s="51">
        <f t="shared" si="5"/>
        <v>2445.58</v>
      </c>
      <c r="G360" s="52" t="s">
        <v>66</v>
      </c>
      <c r="H360" s="52" t="s">
        <v>487</v>
      </c>
      <c r="I360" s="52" t="s">
        <v>20</v>
      </c>
    </row>
    <row r="361" spans="1:9">
      <c r="A361" s="48" t="s">
        <v>1229</v>
      </c>
      <c r="B361" s="48" t="s">
        <v>1227</v>
      </c>
      <c r="C361" s="48" t="s">
        <v>120</v>
      </c>
      <c r="D361" s="49">
        <v>1</v>
      </c>
      <c r="E361" s="50">
        <v>1222.79</v>
      </c>
      <c r="F361" s="51">
        <f t="shared" si="5"/>
        <v>1222.79</v>
      </c>
      <c r="G361" s="52" t="s">
        <v>66</v>
      </c>
      <c r="H361" s="52" t="s">
        <v>487</v>
      </c>
      <c r="I361" s="52" t="s">
        <v>20</v>
      </c>
    </row>
    <row r="362" spans="1:9">
      <c r="A362" s="48" t="s">
        <v>1230</v>
      </c>
      <c r="B362" s="48" t="s">
        <v>1227</v>
      </c>
      <c r="C362" s="48" t="s">
        <v>126</v>
      </c>
      <c r="D362" s="49">
        <v>1</v>
      </c>
      <c r="E362" s="50">
        <v>1222.79</v>
      </c>
      <c r="F362" s="51">
        <f t="shared" si="5"/>
        <v>1222.79</v>
      </c>
      <c r="G362" s="52" t="s">
        <v>66</v>
      </c>
      <c r="H362" s="52" t="s">
        <v>487</v>
      </c>
      <c r="I362" s="52" t="s">
        <v>20</v>
      </c>
    </row>
    <row r="363" spans="1:9">
      <c r="A363" s="48" t="s">
        <v>1231</v>
      </c>
      <c r="B363" s="48" t="s">
        <v>1227</v>
      </c>
      <c r="C363" s="48" t="s">
        <v>122</v>
      </c>
      <c r="D363" s="49">
        <v>1</v>
      </c>
      <c r="E363" s="50">
        <v>1222.79</v>
      </c>
      <c r="F363" s="51">
        <f t="shared" si="5"/>
        <v>1222.79</v>
      </c>
      <c r="G363" s="52" t="s">
        <v>66</v>
      </c>
      <c r="H363" s="52" t="s">
        <v>487</v>
      </c>
      <c r="I363" s="52" t="s">
        <v>20</v>
      </c>
    </row>
    <row r="364" spans="1:9">
      <c r="A364" s="48" t="s">
        <v>1893</v>
      </c>
      <c r="B364" s="48" t="s">
        <v>1894</v>
      </c>
      <c r="C364" s="48" t="s">
        <v>121</v>
      </c>
      <c r="D364" s="49">
        <v>1</v>
      </c>
      <c r="E364" s="50">
        <v>2595.13</v>
      </c>
      <c r="F364" s="51">
        <f t="shared" si="5"/>
        <v>2595.13</v>
      </c>
      <c r="G364" s="52" t="s">
        <v>66</v>
      </c>
      <c r="H364" s="52" t="s">
        <v>443</v>
      </c>
      <c r="I364" s="52" t="s">
        <v>71</v>
      </c>
    </row>
    <row r="365" spans="1:9">
      <c r="A365" s="48" t="s">
        <v>1895</v>
      </c>
      <c r="B365" s="48" t="s">
        <v>1894</v>
      </c>
      <c r="C365" s="48" t="s">
        <v>124</v>
      </c>
      <c r="D365" s="49">
        <v>2</v>
      </c>
      <c r="E365" s="50">
        <v>2595.13</v>
      </c>
      <c r="F365" s="51">
        <f t="shared" si="5"/>
        <v>5190.26</v>
      </c>
      <c r="G365" s="52" t="s">
        <v>66</v>
      </c>
      <c r="H365" s="52" t="s">
        <v>443</v>
      </c>
      <c r="I365" s="52" t="s">
        <v>71</v>
      </c>
    </row>
    <row r="366" spans="1:9">
      <c r="A366" s="48" t="s">
        <v>1896</v>
      </c>
      <c r="B366" s="48" t="s">
        <v>1894</v>
      </c>
      <c r="C366" s="48" t="s">
        <v>120</v>
      </c>
      <c r="D366" s="49">
        <v>3</v>
      </c>
      <c r="E366" s="50">
        <v>2595.13</v>
      </c>
      <c r="F366" s="51">
        <f t="shared" si="5"/>
        <v>7785.39</v>
      </c>
      <c r="G366" s="52" t="s">
        <v>66</v>
      </c>
      <c r="H366" s="52" t="s">
        <v>443</v>
      </c>
      <c r="I366" s="52" t="s">
        <v>71</v>
      </c>
    </row>
    <row r="367" spans="1:9">
      <c r="A367" s="48" t="s">
        <v>1897</v>
      </c>
      <c r="B367" s="48" t="s">
        <v>1894</v>
      </c>
      <c r="C367" s="48" t="s">
        <v>122</v>
      </c>
      <c r="D367" s="49">
        <v>2</v>
      </c>
      <c r="E367" s="50">
        <v>2595.13</v>
      </c>
      <c r="F367" s="51">
        <f t="shared" si="5"/>
        <v>5190.26</v>
      </c>
      <c r="G367" s="52" t="s">
        <v>66</v>
      </c>
      <c r="H367" s="52" t="s">
        <v>443</v>
      </c>
      <c r="I367" s="52" t="s">
        <v>71</v>
      </c>
    </row>
    <row r="368" spans="1:9">
      <c r="A368" s="48" t="s">
        <v>1898</v>
      </c>
      <c r="B368" s="48" t="s">
        <v>1894</v>
      </c>
      <c r="C368" s="48" t="s">
        <v>852</v>
      </c>
      <c r="D368" s="49">
        <v>1</v>
      </c>
      <c r="E368" s="50">
        <v>2595.13</v>
      </c>
      <c r="F368" s="51">
        <f t="shared" si="5"/>
        <v>2595.13</v>
      </c>
      <c r="G368" s="52" t="s">
        <v>66</v>
      </c>
      <c r="H368" s="52" t="s">
        <v>443</v>
      </c>
      <c r="I368" s="52" t="s">
        <v>71</v>
      </c>
    </row>
    <row r="369" spans="1:9">
      <c r="A369" s="48" t="s">
        <v>1899</v>
      </c>
      <c r="B369" s="48" t="s">
        <v>1900</v>
      </c>
      <c r="C369" s="48" t="s">
        <v>121</v>
      </c>
      <c r="D369" s="49">
        <v>1</v>
      </c>
      <c r="E369" s="50">
        <v>2595.13</v>
      </c>
      <c r="F369" s="51">
        <f t="shared" si="5"/>
        <v>2595.13</v>
      </c>
      <c r="G369" s="52" t="s">
        <v>66</v>
      </c>
      <c r="H369" s="52" t="s">
        <v>443</v>
      </c>
      <c r="I369" s="52" t="s">
        <v>16</v>
      </c>
    </row>
    <row r="370" spans="1:9">
      <c r="A370" s="48" t="s">
        <v>1901</v>
      </c>
      <c r="B370" s="48" t="s">
        <v>1900</v>
      </c>
      <c r="C370" s="48" t="s">
        <v>124</v>
      </c>
      <c r="D370" s="49">
        <v>2</v>
      </c>
      <c r="E370" s="50">
        <v>2595.13</v>
      </c>
      <c r="F370" s="51">
        <f t="shared" si="5"/>
        <v>5190.26</v>
      </c>
      <c r="G370" s="52" t="s">
        <v>66</v>
      </c>
      <c r="H370" s="52" t="s">
        <v>443</v>
      </c>
      <c r="I370" s="52" t="s">
        <v>16</v>
      </c>
    </row>
    <row r="371" spans="1:9">
      <c r="A371" s="48" t="s">
        <v>1902</v>
      </c>
      <c r="B371" s="48" t="s">
        <v>1900</v>
      </c>
      <c r="C371" s="48" t="s">
        <v>120</v>
      </c>
      <c r="D371" s="49">
        <v>2</v>
      </c>
      <c r="E371" s="50">
        <v>2595.13</v>
      </c>
      <c r="F371" s="51">
        <f t="shared" si="5"/>
        <v>5190.26</v>
      </c>
      <c r="G371" s="52" t="s">
        <v>66</v>
      </c>
      <c r="H371" s="52" t="s">
        <v>443</v>
      </c>
      <c r="I371" s="52" t="s">
        <v>16</v>
      </c>
    </row>
    <row r="372" spans="1:9">
      <c r="A372" s="48" t="s">
        <v>1903</v>
      </c>
      <c r="B372" s="48" t="s">
        <v>1900</v>
      </c>
      <c r="C372" s="48" t="s">
        <v>126</v>
      </c>
      <c r="D372" s="49">
        <v>2</v>
      </c>
      <c r="E372" s="50">
        <v>2595.13</v>
      </c>
      <c r="F372" s="51">
        <f t="shared" si="5"/>
        <v>5190.26</v>
      </c>
      <c r="G372" s="52" t="s">
        <v>66</v>
      </c>
      <c r="H372" s="52" t="s">
        <v>443</v>
      </c>
      <c r="I372" s="52" t="s">
        <v>16</v>
      </c>
    </row>
    <row r="373" spans="1:9">
      <c r="A373" s="48" t="s">
        <v>1904</v>
      </c>
      <c r="B373" s="48" t="s">
        <v>1900</v>
      </c>
      <c r="C373" s="48" t="s">
        <v>122</v>
      </c>
      <c r="D373" s="49">
        <v>1</v>
      </c>
      <c r="E373" s="50">
        <v>2595.13</v>
      </c>
      <c r="F373" s="51">
        <f t="shared" si="5"/>
        <v>2595.13</v>
      </c>
      <c r="G373" s="52" t="s">
        <v>66</v>
      </c>
      <c r="H373" s="52" t="s">
        <v>443</v>
      </c>
      <c r="I373" s="52" t="s">
        <v>16</v>
      </c>
    </row>
    <row r="374" spans="1:9">
      <c r="A374" s="48" t="s">
        <v>1892</v>
      </c>
      <c r="B374" s="48" t="s">
        <v>1233</v>
      </c>
      <c r="C374" s="48" t="s">
        <v>125</v>
      </c>
      <c r="D374" s="49">
        <v>1</v>
      </c>
      <c r="E374" s="50">
        <v>2595.13</v>
      </c>
      <c r="F374" s="51">
        <f t="shared" si="5"/>
        <v>2595.13</v>
      </c>
      <c r="G374" s="52" t="s">
        <v>66</v>
      </c>
      <c r="H374" s="52" t="s">
        <v>443</v>
      </c>
      <c r="I374" s="52" t="s">
        <v>15</v>
      </c>
    </row>
    <row r="375" spans="1:9">
      <c r="A375" s="48" t="s">
        <v>1232</v>
      </c>
      <c r="B375" s="48" t="s">
        <v>1233</v>
      </c>
      <c r="C375" s="48" t="s">
        <v>121</v>
      </c>
      <c r="D375" s="49">
        <v>1</v>
      </c>
      <c r="E375" s="50">
        <v>2595.13</v>
      </c>
      <c r="F375" s="51">
        <f t="shared" si="5"/>
        <v>2595.13</v>
      </c>
      <c r="G375" s="52" t="s">
        <v>66</v>
      </c>
      <c r="H375" s="52" t="s">
        <v>443</v>
      </c>
      <c r="I375" s="52" t="s">
        <v>15</v>
      </c>
    </row>
    <row r="376" spans="1:9">
      <c r="A376" s="48" t="s">
        <v>1234</v>
      </c>
      <c r="B376" s="48" t="s">
        <v>1233</v>
      </c>
      <c r="C376" s="48" t="s">
        <v>124</v>
      </c>
      <c r="D376" s="49">
        <v>1</v>
      </c>
      <c r="E376" s="50">
        <v>2595.13</v>
      </c>
      <c r="F376" s="51">
        <f t="shared" si="5"/>
        <v>2595.13</v>
      </c>
      <c r="G376" s="52" t="s">
        <v>66</v>
      </c>
      <c r="H376" s="52" t="s">
        <v>443</v>
      </c>
      <c r="I376" s="52" t="s">
        <v>15</v>
      </c>
    </row>
    <row r="377" spans="1:9">
      <c r="A377" s="48" t="s">
        <v>1235</v>
      </c>
      <c r="B377" s="48" t="s">
        <v>1233</v>
      </c>
      <c r="C377" s="48" t="s">
        <v>120</v>
      </c>
      <c r="D377" s="49">
        <v>1</v>
      </c>
      <c r="E377" s="50">
        <v>2595.13</v>
      </c>
      <c r="F377" s="51">
        <f t="shared" si="5"/>
        <v>2595.13</v>
      </c>
      <c r="G377" s="52" t="s">
        <v>66</v>
      </c>
      <c r="H377" s="52" t="s">
        <v>443</v>
      </c>
      <c r="I377" s="52" t="s">
        <v>15</v>
      </c>
    </row>
    <row r="378" spans="1:9">
      <c r="A378" s="48" t="s">
        <v>1236</v>
      </c>
      <c r="B378" s="48" t="s">
        <v>1233</v>
      </c>
      <c r="C378" s="48" t="s">
        <v>122</v>
      </c>
      <c r="D378" s="49">
        <v>1</v>
      </c>
      <c r="E378" s="50">
        <v>2595.13</v>
      </c>
      <c r="F378" s="51">
        <f t="shared" si="5"/>
        <v>2595.13</v>
      </c>
      <c r="G378" s="52" t="s">
        <v>66</v>
      </c>
      <c r="H378" s="52" t="s">
        <v>443</v>
      </c>
      <c r="I378" s="52" t="s">
        <v>15</v>
      </c>
    </row>
    <row r="379" spans="1:9">
      <c r="A379" s="48" t="s">
        <v>1241</v>
      </c>
      <c r="B379" s="48" t="s">
        <v>1242</v>
      </c>
      <c r="C379" s="48" t="s">
        <v>124</v>
      </c>
      <c r="D379" s="49">
        <v>1</v>
      </c>
      <c r="E379" s="50">
        <v>1978.81</v>
      </c>
      <c r="F379" s="51">
        <f t="shared" si="5"/>
        <v>1978.81</v>
      </c>
      <c r="G379" s="52" t="s">
        <v>66</v>
      </c>
      <c r="H379" s="52" t="s">
        <v>448</v>
      </c>
      <c r="I379" s="52" t="s">
        <v>16</v>
      </c>
    </row>
    <row r="380" spans="1:9">
      <c r="A380" s="48" t="s">
        <v>1243</v>
      </c>
      <c r="B380" s="48" t="s">
        <v>1242</v>
      </c>
      <c r="C380" s="48" t="s">
        <v>122</v>
      </c>
      <c r="D380" s="49">
        <v>1</v>
      </c>
      <c r="E380" s="50">
        <v>1978.81</v>
      </c>
      <c r="F380" s="51">
        <f t="shared" si="5"/>
        <v>1978.81</v>
      </c>
      <c r="G380" s="52" t="s">
        <v>66</v>
      </c>
      <c r="H380" s="52" t="s">
        <v>448</v>
      </c>
      <c r="I380" s="52" t="s">
        <v>16</v>
      </c>
    </row>
    <row r="381" spans="1:9">
      <c r="A381" s="48" t="s">
        <v>1237</v>
      </c>
      <c r="B381" s="48" t="s">
        <v>1238</v>
      </c>
      <c r="C381" s="48" t="s">
        <v>121</v>
      </c>
      <c r="D381" s="49">
        <v>2</v>
      </c>
      <c r="E381" s="50">
        <v>1978.81</v>
      </c>
      <c r="F381" s="51">
        <f t="shared" si="5"/>
        <v>3957.62</v>
      </c>
      <c r="G381" s="52" t="s">
        <v>66</v>
      </c>
      <c r="H381" s="52" t="s">
        <v>448</v>
      </c>
      <c r="I381" s="52" t="s">
        <v>71</v>
      </c>
    </row>
    <row r="382" spans="1:9">
      <c r="A382" s="48" t="s">
        <v>1239</v>
      </c>
      <c r="B382" s="48" t="s">
        <v>1238</v>
      </c>
      <c r="C382" s="48" t="s">
        <v>120</v>
      </c>
      <c r="D382" s="49">
        <v>2</v>
      </c>
      <c r="E382" s="50">
        <v>1978.81</v>
      </c>
      <c r="F382" s="51">
        <f t="shared" si="5"/>
        <v>3957.62</v>
      </c>
      <c r="G382" s="52" t="s">
        <v>66</v>
      </c>
      <c r="H382" s="52" t="s">
        <v>448</v>
      </c>
      <c r="I382" s="52" t="s">
        <v>71</v>
      </c>
    </row>
    <row r="383" spans="1:9">
      <c r="A383" s="48" t="s">
        <v>1240</v>
      </c>
      <c r="B383" s="48" t="s">
        <v>1238</v>
      </c>
      <c r="C383" s="48" t="s">
        <v>122</v>
      </c>
      <c r="D383" s="49">
        <v>1</v>
      </c>
      <c r="E383" s="50">
        <v>1978.81</v>
      </c>
      <c r="F383" s="51">
        <f t="shared" si="5"/>
        <v>1978.81</v>
      </c>
      <c r="G383" s="52" t="s">
        <v>66</v>
      </c>
      <c r="H383" s="52" t="s">
        <v>448</v>
      </c>
      <c r="I383" s="52" t="s">
        <v>71</v>
      </c>
    </row>
    <row r="384" spans="1:9">
      <c r="A384" s="48" t="s">
        <v>2036</v>
      </c>
      <c r="B384" s="48" t="s">
        <v>2037</v>
      </c>
      <c r="C384" s="48" t="s">
        <v>123</v>
      </c>
      <c r="D384" s="49">
        <v>3</v>
      </c>
      <c r="E384" s="50">
        <v>1592.94</v>
      </c>
      <c r="F384" s="51">
        <f t="shared" si="5"/>
        <v>4778.82</v>
      </c>
      <c r="G384" s="52" t="s">
        <v>66</v>
      </c>
      <c r="H384" s="52" t="s">
        <v>1646</v>
      </c>
      <c r="I384" s="52" t="s">
        <v>10</v>
      </c>
    </row>
    <row r="385" spans="1:9">
      <c r="A385" s="48" t="s">
        <v>2038</v>
      </c>
      <c r="B385" s="48" t="s">
        <v>2037</v>
      </c>
      <c r="C385" s="48" t="s">
        <v>121</v>
      </c>
      <c r="D385" s="49">
        <v>5</v>
      </c>
      <c r="E385" s="50">
        <v>1592.94</v>
      </c>
      <c r="F385" s="51">
        <f t="shared" si="5"/>
        <v>7964.7000000000007</v>
      </c>
      <c r="G385" s="52" t="s">
        <v>66</v>
      </c>
      <c r="H385" s="52" t="s">
        <v>1646</v>
      </c>
      <c r="I385" s="52" t="s">
        <v>10</v>
      </c>
    </row>
    <row r="386" spans="1:9">
      <c r="A386" s="48" t="s">
        <v>2039</v>
      </c>
      <c r="B386" s="48" t="s">
        <v>2037</v>
      </c>
      <c r="C386" s="48" t="s">
        <v>120</v>
      </c>
      <c r="D386" s="49">
        <v>1</v>
      </c>
      <c r="E386" s="50">
        <v>1592.95</v>
      </c>
      <c r="F386" s="51">
        <f t="shared" ref="F386:F449" si="6">D386*E386</f>
        <v>1592.95</v>
      </c>
      <c r="G386" s="52" t="s">
        <v>66</v>
      </c>
      <c r="H386" s="52" t="s">
        <v>1646</v>
      </c>
      <c r="I386" s="52" t="s">
        <v>10</v>
      </c>
    </row>
    <row r="387" spans="1:9">
      <c r="A387" s="48" t="s">
        <v>2043</v>
      </c>
      <c r="B387" s="48" t="s">
        <v>2044</v>
      </c>
      <c r="C387" s="48" t="s">
        <v>123</v>
      </c>
      <c r="D387" s="49">
        <v>3</v>
      </c>
      <c r="E387" s="50">
        <v>1592.94</v>
      </c>
      <c r="F387" s="51">
        <f t="shared" si="6"/>
        <v>4778.82</v>
      </c>
      <c r="G387" s="52" t="s">
        <v>66</v>
      </c>
      <c r="H387" s="52" t="s">
        <v>1646</v>
      </c>
      <c r="I387" s="52" t="s">
        <v>17</v>
      </c>
    </row>
    <row r="388" spans="1:9">
      <c r="A388" s="48" t="s">
        <v>2045</v>
      </c>
      <c r="B388" s="48" t="s">
        <v>2044</v>
      </c>
      <c r="C388" s="48" t="s">
        <v>121</v>
      </c>
      <c r="D388" s="49">
        <v>5</v>
      </c>
      <c r="E388" s="50">
        <v>1592.94</v>
      </c>
      <c r="F388" s="51">
        <f t="shared" si="6"/>
        <v>7964.7000000000007</v>
      </c>
      <c r="G388" s="52" t="s">
        <v>66</v>
      </c>
      <c r="H388" s="52" t="s">
        <v>1646</v>
      </c>
      <c r="I388" s="52" t="s">
        <v>17</v>
      </c>
    </row>
    <row r="389" spans="1:9">
      <c r="A389" s="48" t="s">
        <v>2040</v>
      </c>
      <c r="B389" s="48" t="s">
        <v>2041</v>
      </c>
      <c r="C389" s="48" t="s">
        <v>123</v>
      </c>
      <c r="D389" s="49">
        <v>4</v>
      </c>
      <c r="E389" s="50">
        <v>1592.94</v>
      </c>
      <c r="F389" s="51">
        <f t="shared" si="6"/>
        <v>6371.76</v>
      </c>
      <c r="G389" s="52" t="s">
        <v>66</v>
      </c>
      <c r="H389" s="52" t="s">
        <v>1646</v>
      </c>
      <c r="I389" s="52" t="s">
        <v>15</v>
      </c>
    </row>
    <row r="390" spans="1:9">
      <c r="A390" s="48" t="s">
        <v>2042</v>
      </c>
      <c r="B390" s="48" t="s">
        <v>2041</v>
      </c>
      <c r="C390" s="48" t="s">
        <v>121</v>
      </c>
      <c r="D390" s="49">
        <v>6</v>
      </c>
      <c r="E390" s="50">
        <v>1592.94</v>
      </c>
      <c r="F390" s="51">
        <f t="shared" si="6"/>
        <v>9557.64</v>
      </c>
      <c r="G390" s="52" t="s">
        <v>66</v>
      </c>
      <c r="H390" s="52" t="s">
        <v>1646</v>
      </c>
      <c r="I390" s="52" t="s">
        <v>15</v>
      </c>
    </row>
    <row r="391" spans="1:9">
      <c r="A391" s="48" t="s">
        <v>1907</v>
      </c>
      <c r="B391" s="48" t="s">
        <v>1251</v>
      </c>
      <c r="C391" s="48" t="s">
        <v>123</v>
      </c>
      <c r="D391" s="49">
        <v>2</v>
      </c>
      <c r="E391" s="50">
        <v>1592.94</v>
      </c>
      <c r="F391" s="51">
        <f t="shared" si="6"/>
        <v>3185.88</v>
      </c>
      <c r="G391" s="52" t="s">
        <v>66</v>
      </c>
      <c r="H391" s="52" t="s">
        <v>435</v>
      </c>
      <c r="I391" s="52" t="s">
        <v>72</v>
      </c>
    </row>
    <row r="392" spans="1:9">
      <c r="A392" s="48" t="s">
        <v>1908</v>
      </c>
      <c r="B392" s="48" t="s">
        <v>1251</v>
      </c>
      <c r="C392" s="48" t="s">
        <v>125</v>
      </c>
      <c r="D392" s="49">
        <v>3</v>
      </c>
      <c r="E392" s="50">
        <v>1592.95</v>
      </c>
      <c r="F392" s="51">
        <f t="shared" si="6"/>
        <v>4778.8500000000004</v>
      </c>
      <c r="G392" s="52" t="s">
        <v>66</v>
      </c>
      <c r="H392" s="52" t="s">
        <v>435</v>
      </c>
      <c r="I392" s="52" t="s">
        <v>72</v>
      </c>
    </row>
    <row r="393" spans="1:9">
      <c r="A393" s="48" t="s">
        <v>1250</v>
      </c>
      <c r="B393" s="48" t="s">
        <v>1251</v>
      </c>
      <c r="C393" s="48" t="s">
        <v>121</v>
      </c>
      <c r="D393" s="49">
        <v>3</v>
      </c>
      <c r="E393" s="50">
        <v>1592.94</v>
      </c>
      <c r="F393" s="51">
        <f t="shared" si="6"/>
        <v>4778.82</v>
      </c>
      <c r="G393" s="52" t="s">
        <v>66</v>
      </c>
      <c r="H393" s="52" t="s">
        <v>435</v>
      </c>
      <c r="I393" s="52" t="s">
        <v>72</v>
      </c>
    </row>
    <row r="394" spans="1:9">
      <c r="A394" s="48" t="s">
        <v>1252</v>
      </c>
      <c r="B394" s="48" t="s">
        <v>1251</v>
      </c>
      <c r="C394" s="48" t="s">
        <v>124</v>
      </c>
      <c r="D394" s="49">
        <v>3</v>
      </c>
      <c r="E394" s="50">
        <v>1592.94</v>
      </c>
      <c r="F394" s="51">
        <f t="shared" si="6"/>
        <v>4778.82</v>
      </c>
      <c r="G394" s="52" t="s">
        <v>66</v>
      </c>
      <c r="H394" s="52" t="s">
        <v>435</v>
      </c>
      <c r="I394" s="52" t="s">
        <v>72</v>
      </c>
    </row>
    <row r="395" spans="1:9">
      <c r="A395" s="48" t="s">
        <v>1253</v>
      </c>
      <c r="B395" s="48" t="s">
        <v>1251</v>
      </c>
      <c r="C395" s="48" t="s">
        <v>120</v>
      </c>
      <c r="D395" s="49">
        <v>4</v>
      </c>
      <c r="E395" s="50">
        <v>1592.94</v>
      </c>
      <c r="F395" s="51">
        <f t="shared" si="6"/>
        <v>6371.76</v>
      </c>
      <c r="G395" s="52" t="s">
        <v>66</v>
      </c>
      <c r="H395" s="52" t="s">
        <v>435</v>
      </c>
      <c r="I395" s="52" t="s">
        <v>72</v>
      </c>
    </row>
    <row r="396" spans="1:9">
      <c r="A396" s="48" t="s">
        <v>1254</v>
      </c>
      <c r="B396" s="48" t="s">
        <v>1251</v>
      </c>
      <c r="C396" s="48" t="s">
        <v>126</v>
      </c>
      <c r="D396" s="49">
        <v>2</v>
      </c>
      <c r="E396" s="50">
        <v>1592.95</v>
      </c>
      <c r="F396" s="51">
        <f t="shared" si="6"/>
        <v>3185.9</v>
      </c>
      <c r="G396" s="52" t="s">
        <v>66</v>
      </c>
      <c r="H396" s="52" t="s">
        <v>435</v>
      </c>
      <c r="I396" s="52" t="s">
        <v>72</v>
      </c>
    </row>
    <row r="397" spans="1:9">
      <c r="A397" s="48" t="s">
        <v>1255</v>
      </c>
      <c r="B397" s="48" t="s">
        <v>1251</v>
      </c>
      <c r="C397" s="48" t="s">
        <v>122</v>
      </c>
      <c r="D397" s="49">
        <v>2</v>
      </c>
      <c r="E397" s="50">
        <v>1592.95</v>
      </c>
      <c r="F397" s="51">
        <f t="shared" si="6"/>
        <v>3185.9</v>
      </c>
      <c r="G397" s="52" t="s">
        <v>66</v>
      </c>
      <c r="H397" s="52" t="s">
        <v>435</v>
      </c>
      <c r="I397" s="52" t="s">
        <v>72</v>
      </c>
    </row>
    <row r="398" spans="1:9">
      <c r="A398" s="48" t="s">
        <v>1905</v>
      </c>
      <c r="B398" s="48" t="s">
        <v>1245</v>
      </c>
      <c r="C398" s="48" t="s">
        <v>123</v>
      </c>
      <c r="D398" s="49">
        <v>2</v>
      </c>
      <c r="E398" s="50">
        <v>1592.95</v>
      </c>
      <c r="F398" s="51">
        <f t="shared" si="6"/>
        <v>3185.9</v>
      </c>
      <c r="G398" s="52" t="s">
        <v>66</v>
      </c>
      <c r="H398" s="52" t="s">
        <v>435</v>
      </c>
      <c r="I398" s="52" t="s">
        <v>20</v>
      </c>
    </row>
    <row r="399" spans="1:9">
      <c r="A399" s="48" t="s">
        <v>1906</v>
      </c>
      <c r="B399" s="48" t="s">
        <v>1245</v>
      </c>
      <c r="C399" s="48" t="s">
        <v>125</v>
      </c>
      <c r="D399" s="49">
        <v>2</v>
      </c>
      <c r="E399" s="50">
        <v>1592.95</v>
      </c>
      <c r="F399" s="51">
        <f t="shared" si="6"/>
        <v>3185.9</v>
      </c>
      <c r="G399" s="52" t="s">
        <v>66</v>
      </c>
      <c r="H399" s="52" t="s">
        <v>435</v>
      </c>
      <c r="I399" s="52" t="s">
        <v>20</v>
      </c>
    </row>
    <row r="400" spans="1:9">
      <c r="A400" s="48" t="s">
        <v>1244</v>
      </c>
      <c r="B400" s="48" t="s">
        <v>1245</v>
      </c>
      <c r="C400" s="48" t="s">
        <v>121</v>
      </c>
      <c r="D400" s="49">
        <v>5</v>
      </c>
      <c r="E400" s="50">
        <v>1592.94</v>
      </c>
      <c r="F400" s="51">
        <f t="shared" si="6"/>
        <v>7964.7000000000007</v>
      </c>
      <c r="G400" s="52" t="s">
        <v>66</v>
      </c>
      <c r="H400" s="52" t="s">
        <v>435</v>
      </c>
      <c r="I400" s="52" t="s">
        <v>20</v>
      </c>
    </row>
    <row r="401" spans="1:9">
      <c r="A401" s="48" t="s">
        <v>1246</v>
      </c>
      <c r="B401" s="48" t="s">
        <v>1245</v>
      </c>
      <c r="C401" s="48" t="s">
        <v>124</v>
      </c>
      <c r="D401" s="49">
        <v>7</v>
      </c>
      <c r="E401" s="50">
        <v>1592.94</v>
      </c>
      <c r="F401" s="51">
        <f t="shared" si="6"/>
        <v>11150.58</v>
      </c>
      <c r="G401" s="52" t="s">
        <v>66</v>
      </c>
      <c r="H401" s="52" t="s">
        <v>435</v>
      </c>
      <c r="I401" s="52" t="s">
        <v>20</v>
      </c>
    </row>
    <row r="402" spans="1:9">
      <c r="A402" s="48" t="s">
        <v>1247</v>
      </c>
      <c r="B402" s="48" t="s">
        <v>1245</v>
      </c>
      <c r="C402" s="48" t="s">
        <v>120</v>
      </c>
      <c r="D402" s="49">
        <v>3</v>
      </c>
      <c r="E402" s="50">
        <v>1592.94</v>
      </c>
      <c r="F402" s="51">
        <f t="shared" si="6"/>
        <v>4778.82</v>
      </c>
      <c r="G402" s="52" t="s">
        <v>66</v>
      </c>
      <c r="H402" s="52" t="s">
        <v>435</v>
      </c>
      <c r="I402" s="52" t="s">
        <v>20</v>
      </c>
    </row>
    <row r="403" spans="1:9">
      <c r="A403" s="48" t="s">
        <v>1248</v>
      </c>
      <c r="B403" s="48" t="s">
        <v>1245</v>
      </c>
      <c r="C403" s="48" t="s">
        <v>126</v>
      </c>
      <c r="D403" s="49">
        <v>4</v>
      </c>
      <c r="E403" s="50">
        <v>1592.94</v>
      </c>
      <c r="F403" s="51">
        <f t="shared" si="6"/>
        <v>6371.76</v>
      </c>
      <c r="G403" s="52" t="s">
        <v>66</v>
      </c>
      <c r="H403" s="52" t="s">
        <v>435</v>
      </c>
      <c r="I403" s="52" t="s">
        <v>20</v>
      </c>
    </row>
    <row r="404" spans="1:9">
      <c r="A404" s="48" t="s">
        <v>1249</v>
      </c>
      <c r="B404" s="48" t="s">
        <v>1245</v>
      </c>
      <c r="C404" s="48" t="s">
        <v>122</v>
      </c>
      <c r="D404" s="49">
        <v>2</v>
      </c>
      <c r="E404" s="50">
        <v>1592.94</v>
      </c>
      <c r="F404" s="51">
        <f t="shared" si="6"/>
        <v>3185.88</v>
      </c>
      <c r="G404" s="52" t="s">
        <v>66</v>
      </c>
      <c r="H404" s="52" t="s">
        <v>435</v>
      </c>
      <c r="I404" s="52" t="s">
        <v>20</v>
      </c>
    </row>
    <row r="405" spans="1:9">
      <c r="A405" s="48" t="s">
        <v>2046</v>
      </c>
      <c r="B405" s="48" t="s">
        <v>2047</v>
      </c>
      <c r="C405" s="48" t="s">
        <v>123</v>
      </c>
      <c r="D405" s="49">
        <v>2</v>
      </c>
      <c r="E405" s="50">
        <v>1192.9000000000001</v>
      </c>
      <c r="F405" s="51">
        <f t="shared" si="6"/>
        <v>2385.8000000000002</v>
      </c>
      <c r="G405" s="52" t="s">
        <v>66</v>
      </c>
      <c r="H405" s="52" t="s">
        <v>1679</v>
      </c>
      <c r="I405" s="52" t="s">
        <v>10</v>
      </c>
    </row>
    <row r="406" spans="1:9">
      <c r="A406" s="48" t="s">
        <v>2048</v>
      </c>
      <c r="B406" s="48" t="s">
        <v>2047</v>
      </c>
      <c r="C406" s="48" t="s">
        <v>121</v>
      </c>
      <c r="D406" s="49">
        <v>3</v>
      </c>
      <c r="E406" s="50">
        <v>1192.9000000000001</v>
      </c>
      <c r="F406" s="51">
        <f t="shared" si="6"/>
        <v>3578.7000000000003</v>
      </c>
      <c r="G406" s="52" t="s">
        <v>66</v>
      </c>
      <c r="H406" s="52" t="s">
        <v>1679</v>
      </c>
      <c r="I406" s="52" t="s">
        <v>10</v>
      </c>
    </row>
    <row r="407" spans="1:9">
      <c r="A407" s="48" t="s">
        <v>2049</v>
      </c>
      <c r="B407" s="48" t="s">
        <v>2047</v>
      </c>
      <c r="C407" s="48" t="s">
        <v>120</v>
      </c>
      <c r="D407" s="49">
        <v>5</v>
      </c>
      <c r="E407" s="50">
        <v>1192.9000000000001</v>
      </c>
      <c r="F407" s="51">
        <f t="shared" si="6"/>
        <v>5964.5</v>
      </c>
      <c r="G407" s="52" t="s">
        <v>66</v>
      </c>
      <c r="H407" s="52" t="s">
        <v>1679</v>
      </c>
      <c r="I407" s="52" t="s">
        <v>10</v>
      </c>
    </row>
    <row r="408" spans="1:9">
      <c r="A408" s="48" t="s">
        <v>2050</v>
      </c>
      <c r="B408" s="48" t="s">
        <v>2047</v>
      </c>
      <c r="C408" s="48" t="s">
        <v>122</v>
      </c>
      <c r="D408" s="49">
        <v>2</v>
      </c>
      <c r="E408" s="50">
        <v>1192.9000000000001</v>
      </c>
      <c r="F408" s="51">
        <f t="shared" si="6"/>
        <v>2385.8000000000002</v>
      </c>
      <c r="G408" s="52" t="s">
        <v>66</v>
      </c>
      <c r="H408" s="52" t="s">
        <v>1679</v>
      </c>
      <c r="I408" s="52" t="s">
        <v>10</v>
      </c>
    </row>
    <row r="409" spans="1:9">
      <c r="A409" s="48" t="s">
        <v>2051</v>
      </c>
      <c r="B409" s="48" t="s">
        <v>2052</v>
      </c>
      <c r="C409" s="48" t="s">
        <v>123</v>
      </c>
      <c r="D409" s="49">
        <v>3</v>
      </c>
      <c r="E409" s="50">
        <v>1192.9000000000001</v>
      </c>
      <c r="F409" s="51">
        <f t="shared" si="6"/>
        <v>3578.7000000000003</v>
      </c>
      <c r="G409" s="52" t="s">
        <v>66</v>
      </c>
      <c r="H409" s="52" t="s">
        <v>1679</v>
      </c>
      <c r="I409" s="52" t="s">
        <v>11</v>
      </c>
    </row>
    <row r="410" spans="1:9">
      <c r="A410" s="48" t="s">
        <v>2053</v>
      </c>
      <c r="B410" s="48" t="s">
        <v>2052</v>
      </c>
      <c r="C410" s="48" t="s">
        <v>121</v>
      </c>
      <c r="D410" s="49">
        <v>5</v>
      </c>
      <c r="E410" s="50">
        <v>1192.9000000000001</v>
      </c>
      <c r="F410" s="51">
        <f t="shared" si="6"/>
        <v>5964.5</v>
      </c>
      <c r="G410" s="52" t="s">
        <v>66</v>
      </c>
      <c r="H410" s="52" t="s">
        <v>1679</v>
      </c>
      <c r="I410" s="52" t="s">
        <v>11</v>
      </c>
    </row>
    <row r="411" spans="1:9">
      <c r="A411" s="48" t="s">
        <v>2054</v>
      </c>
      <c r="B411" s="48" t="s">
        <v>2052</v>
      </c>
      <c r="C411" s="48" t="s">
        <v>120</v>
      </c>
      <c r="D411" s="49">
        <v>7</v>
      </c>
      <c r="E411" s="50">
        <v>1192.9000000000001</v>
      </c>
      <c r="F411" s="51">
        <f t="shared" si="6"/>
        <v>8350.3000000000011</v>
      </c>
      <c r="G411" s="52" t="s">
        <v>66</v>
      </c>
      <c r="H411" s="52" t="s">
        <v>1679</v>
      </c>
      <c r="I411" s="52" t="s">
        <v>11</v>
      </c>
    </row>
    <row r="412" spans="1:9">
      <c r="A412" s="48" t="s">
        <v>2055</v>
      </c>
      <c r="B412" s="48" t="s">
        <v>2052</v>
      </c>
      <c r="C412" s="48" t="s">
        <v>122</v>
      </c>
      <c r="D412" s="49">
        <v>4</v>
      </c>
      <c r="E412" s="50">
        <v>1192.9000000000001</v>
      </c>
      <c r="F412" s="51">
        <f t="shared" si="6"/>
        <v>4771.6000000000004</v>
      </c>
      <c r="G412" s="52" t="s">
        <v>66</v>
      </c>
      <c r="H412" s="52" t="s">
        <v>1679</v>
      </c>
      <c r="I412" s="52" t="s">
        <v>11</v>
      </c>
    </row>
    <row r="413" spans="1:9">
      <c r="A413" s="48" t="s">
        <v>1483</v>
      </c>
      <c r="B413" s="48" t="s">
        <v>1484</v>
      </c>
      <c r="C413" s="48" t="s">
        <v>124</v>
      </c>
      <c r="D413" s="49">
        <v>1</v>
      </c>
      <c r="E413" s="50">
        <v>1258</v>
      </c>
      <c r="F413" s="51">
        <f t="shared" si="6"/>
        <v>1258</v>
      </c>
      <c r="G413" s="52" t="s">
        <v>66</v>
      </c>
      <c r="H413" s="52" t="s">
        <v>1620</v>
      </c>
      <c r="I413" s="52" t="s">
        <v>15</v>
      </c>
    </row>
    <row r="414" spans="1:9">
      <c r="A414" s="48" t="s">
        <v>1260</v>
      </c>
      <c r="B414" s="48" t="s">
        <v>1261</v>
      </c>
      <c r="C414" s="48" t="s">
        <v>123</v>
      </c>
      <c r="D414" s="49">
        <v>2</v>
      </c>
      <c r="E414" s="50">
        <v>750.82</v>
      </c>
      <c r="F414" s="51">
        <f t="shared" si="6"/>
        <v>1501.64</v>
      </c>
      <c r="G414" s="52" t="s">
        <v>66</v>
      </c>
      <c r="H414" s="52" t="s">
        <v>488</v>
      </c>
      <c r="I414" s="52" t="s">
        <v>11</v>
      </c>
    </row>
    <row r="415" spans="1:9">
      <c r="A415" s="48" t="s">
        <v>1262</v>
      </c>
      <c r="B415" s="48" t="s">
        <v>1261</v>
      </c>
      <c r="C415" s="48" t="s">
        <v>121</v>
      </c>
      <c r="D415" s="49">
        <v>3</v>
      </c>
      <c r="E415" s="50">
        <v>750.82</v>
      </c>
      <c r="F415" s="51">
        <f t="shared" si="6"/>
        <v>2252.46</v>
      </c>
      <c r="G415" s="52" t="s">
        <v>66</v>
      </c>
      <c r="H415" s="52" t="s">
        <v>488</v>
      </c>
      <c r="I415" s="52" t="s">
        <v>11</v>
      </c>
    </row>
    <row r="416" spans="1:9">
      <c r="A416" s="48" t="s">
        <v>1263</v>
      </c>
      <c r="B416" s="48" t="s">
        <v>1261</v>
      </c>
      <c r="C416" s="48" t="s">
        <v>120</v>
      </c>
      <c r="D416" s="49">
        <v>3</v>
      </c>
      <c r="E416" s="50">
        <v>750.82</v>
      </c>
      <c r="F416" s="51">
        <f t="shared" si="6"/>
        <v>2252.46</v>
      </c>
      <c r="G416" s="52" t="s">
        <v>66</v>
      </c>
      <c r="H416" s="52" t="s">
        <v>488</v>
      </c>
      <c r="I416" s="52" t="s">
        <v>11</v>
      </c>
    </row>
    <row r="417" spans="1:9">
      <c r="A417" s="48" t="s">
        <v>1264</v>
      </c>
      <c r="B417" s="48" t="s">
        <v>1261</v>
      </c>
      <c r="C417" s="48" t="s">
        <v>122</v>
      </c>
      <c r="D417" s="49">
        <v>2</v>
      </c>
      <c r="E417" s="50">
        <v>750.82</v>
      </c>
      <c r="F417" s="51">
        <f t="shared" si="6"/>
        <v>1501.64</v>
      </c>
      <c r="G417" s="52" t="s">
        <v>66</v>
      </c>
      <c r="H417" s="52" t="s">
        <v>488</v>
      </c>
      <c r="I417" s="52" t="s">
        <v>11</v>
      </c>
    </row>
    <row r="418" spans="1:9">
      <c r="A418" s="48" t="s">
        <v>1257</v>
      </c>
      <c r="B418" s="48" t="s">
        <v>1256</v>
      </c>
      <c r="C418" s="48" t="s">
        <v>121</v>
      </c>
      <c r="D418" s="49">
        <v>3</v>
      </c>
      <c r="E418" s="50">
        <v>750.82</v>
      </c>
      <c r="F418" s="51">
        <f t="shared" si="6"/>
        <v>2252.46</v>
      </c>
      <c r="G418" s="52" t="s">
        <v>66</v>
      </c>
      <c r="H418" s="52" t="s">
        <v>488</v>
      </c>
      <c r="I418" s="52" t="s">
        <v>15</v>
      </c>
    </row>
    <row r="419" spans="1:9">
      <c r="A419" s="48" t="s">
        <v>1258</v>
      </c>
      <c r="B419" s="48" t="s">
        <v>1256</v>
      </c>
      <c r="C419" s="48" t="s">
        <v>120</v>
      </c>
      <c r="D419" s="49">
        <v>6</v>
      </c>
      <c r="E419" s="50">
        <v>750.82</v>
      </c>
      <c r="F419" s="51">
        <f t="shared" si="6"/>
        <v>4504.92</v>
      </c>
      <c r="G419" s="52" t="s">
        <v>66</v>
      </c>
      <c r="H419" s="52" t="s">
        <v>488</v>
      </c>
      <c r="I419" s="52" t="s">
        <v>15</v>
      </c>
    </row>
    <row r="420" spans="1:9">
      <c r="A420" s="48" t="s">
        <v>1259</v>
      </c>
      <c r="B420" s="48" t="s">
        <v>1256</v>
      </c>
      <c r="C420" s="48" t="s">
        <v>122</v>
      </c>
      <c r="D420" s="49">
        <v>3</v>
      </c>
      <c r="E420" s="50">
        <v>750.82</v>
      </c>
      <c r="F420" s="51">
        <f t="shared" si="6"/>
        <v>2252.46</v>
      </c>
      <c r="G420" s="52" t="s">
        <v>66</v>
      </c>
      <c r="H420" s="52" t="s">
        <v>488</v>
      </c>
      <c r="I420" s="52" t="s">
        <v>15</v>
      </c>
    </row>
    <row r="421" spans="1:9">
      <c r="A421" s="48" t="s">
        <v>1265</v>
      </c>
      <c r="B421" s="48" t="s">
        <v>1266</v>
      </c>
      <c r="C421" s="48" t="s">
        <v>124</v>
      </c>
      <c r="D421" s="49">
        <v>1</v>
      </c>
      <c r="E421" s="50">
        <v>1323</v>
      </c>
      <c r="F421" s="51">
        <f t="shared" si="6"/>
        <v>1323</v>
      </c>
      <c r="G421" s="52" t="s">
        <v>66</v>
      </c>
      <c r="H421" s="52" t="s">
        <v>489</v>
      </c>
      <c r="I421" s="52" t="s">
        <v>14</v>
      </c>
    </row>
    <row r="422" spans="1:9">
      <c r="A422" s="48" t="s">
        <v>2062</v>
      </c>
      <c r="B422" s="48" t="s">
        <v>2063</v>
      </c>
      <c r="C422" s="48" t="s">
        <v>121</v>
      </c>
      <c r="D422" s="49">
        <v>2</v>
      </c>
      <c r="E422" s="50">
        <v>1992.99</v>
      </c>
      <c r="F422" s="51">
        <f t="shared" si="6"/>
        <v>3985.98</v>
      </c>
      <c r="G422" s="52" t="s">
        <v>66</v>
      </c>
      <c r="H422" s="52" t="s">
        <v>1648</v>
      </c>
      <c r="I422" s="52" t="s">
        <v>25</v>
      </c>
    </row>
    <row r="423" spans="1:9">
      <c r="A423" s="48" t="s">
        <v>2064</v>
      </c>
      <c r="B423" s="48" t="s">
        <v>2063</v>
      </c>
      <c r="C423" s="48" t="s">
        <v>120</v>
      </c>
      <c r="D423" s="49">
        <v>2</v>
      </c>
      <c r="E423" s="50">
        <v>1992.99</v>
      </c>
      <c r="F423" s="51">
        <f t="shared" si="6"/>
        <v>3985.98</v>
      </c>
      <c r="G423" s="52" t="s">
        <v>66</v>
      </c>
      <c r="H423" s="52" t="s">
        <v>1648</v>
      </c>
      <c r="I423" s="52" t="s">
        <v>25</v>
      </c>
    </row>
    <row r="424" spans="1:9">
      <c r="A424" s="48" t="s">
        <v>2065</v>
      </c>
      <c r="B424" s="48" t="s">
        <v>2063</v>
      </c>
      <c r="C424" s="48" t="s">
        <v>122</v>
      </c>
      <c r="D424" s="49">
        <v>2</v>
      </c>
      <c r="E424" s="50">
        <v>1992.99</v>
      </c>
      <c r="F424" s="51">
        <f t="shared" si="6"/>
        <v>3985.98</v>
      </c>
      <c r="G424" s="52" t="s">
        <v>66</v>
      </c>
      <c r="H424" s="52" t="s">
        <v>1648</v>
      </c>
      <c r="I424" s="52" t="s">
        <v>25</v>
      </c>
    </row>
    <row r="425" spans="1:9">
      <c r="A425" s="48" t="s">
        <v>2056</v>
      </c>
      <c r="B425" s="48" t="s">
        <v>2057</v>
      </c>
      <c r="C425" s="48" t="s">
        <v>125</v>
      </c>
      <c r="D425" s="49">
        <v>2</v>
      </c>
      <c r="E425" s="50">
        <v>1992.99</v>
      </c>
      <c r="F425" s="51">
        <f t="shared" si="6"/>
        <v>3985.98</v>
      </c>
      <c r="G425" s="52" t="s">
        <v>66</v>
      </c>
      <c r="H425" s="52" t="s">
        <v>1648</v>
      </c>
      <c r="I425" s="52" t="s">
        <v>20</v>
      </c>
    </row>
    <row r="426" spans="1:9">
      <c r="A426" s="48" t="s">
        <v>2058</v>
      </c>
      <c r="B426" s="48" t="s">
        <v>2057</v>
      </c>
      <c r="C426" s="48" t="s">
        <v>121</v>
      </c>
      <c r="D426" s="49">
        <v>5</v>
      </c>
      <c r="E426" s="50">
        <v>1992.99</v>
      </c>
      <c r="F426" s="51">
        <f t="shared" si="6"/>
        <v>9964.9500000000007</v>
      </c>
      <c r="G426" s="52" t="s">
        <v>66</v>
      </c>
      <c r="H426" s="52" t="s">
        <v>1648</v>
      </c>
      <c r="I426" s="52" t="s">
        <v>20</v>
      </c>
    </row>
    <row r="427" spans="1:9">
      <c r="A427" s="48" t="s">
        <v>2059</v>
      </c>
      <c r="B427" s="48" t="s">
        <v>2057</v>
      </c>
      <c r="C427" s="48" t="s">
        <v>124</v>
      </c>
      <c r="D427" s="49">
        <v>1</v>
      </c>
      <c r="E427" s="50">
        <v>1992.99</v>
      </c>
      <c r="F427" s="51">
        <f t="shared" si="6"/>
        <v>1992.99</v>
      </c>
      <c r="G427" s="52" t="s">
        <v>66</v>
      </c>
      <c r="H427" s="52" t="s">
        <v>1648</v>
      </c>
      <c r="I427" s="52" t="s">
        <v>20</v>
      </c>
    </row>
    <row r="428" spans="1:9">
      <c r="A428" s="48" t="s">
        <v>2060</v>
      </c>
      <c r="B428" s="48" t="s">
        <v>2057</v>
      </c>
      <c r="C428" s="48" t="s">
        <v>120</v>
      </c>
      <c r="D428" s="49">
        <v>4</v>
      </c>
      <c r="E428" s="50">
        <v>1992.99</v>
      </c>
      <c r="F428" s="51">
        <f t="shared" si="6"/>
        <v>7971.96</v>
      </c>
      <c r="G428" s="52" t="s">
        <v>66</v>
      </c>
      <c r="H428" s="52" t="s">
        <v>1648</v>
      </c>
      <c r="I428" s="52" t="s">
        <v>20</v>
      </c>
    </row>
    <row r="429" spans="1:9">
      <c r="A429" s="48" t="s">
        <v>2061</v>
      </c>
      <c r="B429" s="48" t="s">
        <v>2057</v>
      </c>
      <c r="C429" s="48" t="s">
        <v>122</v>
      </c>
      <c r="D429" s="49">
        <v>2</v>
      </c>
      <c r="E429" s="50">
        <v>1992.99</v>
      </c>
      <c r="F429" s="51">
        <f t="shared" si="6"/>
        <v>3985.98</v>
      </c>
      <c r="G429" s="52" t="s">
        <v>66</v>
      </c>
      <c r="H429" s="52" t="s">
        <v>1648</v>
      </c>
      <c r="I429" s="52" t="s">
        <v>20</v>
      </c>
    </row>
    <row r="430" spans="1:9">
      <c r="A430" s="48" t="s">
        <v>1009</v>
      </c>
      <c r="B430" s="48" t="s">
        <v>590</v>
      </c>
      <c r="C430" s="48" t="s">
        <v>123</v>
      </c>
      <c r="D430" s="49">
        <v>4</v>
      </c>
      <c r="E430" s="50">
        <v>488.42</v>
      </c>
      <c r="F430" s="51">
        <f t="shared" si="6"/>
        <v>1953.68</v>
      </c>
      <c r="G430" s="52" t="s">
        <v>66</v>
      </c>
      <c r="H430" s="52" t="s">
        <v>809</v>
      </c>
      <c r="I430" s="52" t="s">
        <v>20</v>
      </c>
    </row>
    <row r="431" spans="1:9">
      <c r="A431" s="48" t="s">
        <v>589</v>
      </c>
      <c r="B431" s="48" t="s">
        <v>590</v>
      </c>
      <c r="C431" s="48" t="s">
        <v>121</v>
      </c>
      <c r="D431" s="49">
        <v>8</v>
      </c>
      <c r="E431" s="50">
        <v>955</v>
      </c>
      <c r="F431" s="51">
        <f t="shared" si="6"/>
        <v>7640</v>
      </c>
      <c r="G431" s="52" t="s">
        <v>66</v>
      </c>
      <c r="H431" s="52" t="s">
        <v>809</v>
      </c>
      <c r="I431" s="52" t="s">
        <v>20</v>
      </c>
    </row>
    <row r="432" spans="1:9">
      <c r="A432" s="48" t="s">
        <v>1010</v>
      </c>
      <c r="B432" s="48" t="s">
        <v>590</v>
      </c>
      <c r="C432" s="48" t="s">
        <v>120</v>
      </c>
      <c r="D432" s="49">
        <v>5</v>
      </c>
      <c r="E432" s="50">
        <v>488.42</v>
      </c>
      <c r="F432" s="51">
        <f t="shared" si="6"/>
        <v>2442.1</v>
      </c>
      <c r="G432" s="52" t="s">
        <v>66</v>
      </c>
      <c r="H432" s="52" t="s">
        <v>809</v>
      </c>
      <c r="I432" s="52" t="s">
        <v>20</v>
      </c>
    </row>
    <row r="433" spans="1:9">
      <c r="A433" s="48" t="s">
        <v>1011</v>
      </c>
      <c r="B433" s="48" t="s">
        <v>1012</v>
      </c>
      <c r="C433" s="48" t="s">
        <v>123</v>
      </c>
      <c r="D433" s="49">
        <v>3</v>
      </c>
      <c r="E433" s="50">
        <v>488.42</v>
      </c>
      <c r="F433" s="51">
        <f t="shared" si="6"/>
        <v>1465.26</v>
      </c>
      <c r="G433" s="52" t="s">
        <v>66</v>
      </c>
      <c r="H433" s="52" t="s">
        <v>809</v>
      </c>
      <c r="I433" s="52" t="s">
        <v>15</v>
      </c>
    </row>
    <row r="434" spans="1:9">
      <c r="A434" s="48" t="s">
        <v>1013</v>
      </c>
      <c r="B434" s="48" t="s">
        <v>1012</v>
      </c>
      <c r="C434" s="48" t="s">
        <v>121</v>
      </c>
      <c r="D434" s="49">
        <v>5</v>
      </c>
      <c r="E434" s="50">
        <v>488.42</v>
      </c>
      <c r="F434" s="51">
        <f t="shared" si="6"/>
        <v>2442.1</v>
      </c>
      <c r="G434" s="52" t="s">
        <v>66</v>
      </c>
      <c r="H434" s="52" t="s">
        <v>809</v>
      </c>
      <c r="I434" s="52" t="s">
        <v>15</v>
      </c>
    </row>
    <row r="435" spans="1:9">
      <c r="A435" s="48" t="s">
        <v>1267</v>
      </c>
      <c r="B435" s="48" t="s">
        <v>1268</v>
      </c>
      <c r="C435" s="48" t="s">
        <v>124</v>
      </c>
      <c r="D435" s="49">
        <v>1</v>
      </c>
      <c r="E435" s="50">
        <v>1369</v>
      </c>
      <c r="F435" s="51">
        <f t="shared" si="6"/>
        <v>1369</v>
      </c>
      <c r="G435" s="52" t="s">
        <v>66</v>
      </c>
      <c r="H435" s="52" t="s">
        <v>505</v>
      </c>
      <c r="I435" s="52" t="s">
        <v>14</v>
      </c>
    </row>
    <row r="436" spans="1:9">
      <c r="A436" s="48" t="s">
        <v>1271</v>
      </c>
      <c r="B436" s="48" t="s">
        <v>1272</v>
      </c>
      <c r="C436" s="48" t="s">
        <v>125</v>
      </c>
      <c r="D436" s="49">
        <v>1</v>
      </c>
      <c r="E436" s="50">
        <v>1884.42</v>
      </c>
      <c r="F436" s="51">
        <f t="shared" si="6"/>
        <v>1884.42</v>
      </c>
      <c r="G436" s="52" t="s">
        <v>66</v>
      </c>
      <c r="H436" s="52" t="s">
        <v>506</v>
      </c>
      <c r="I436" s="52" t="s">
        <v>10</v>
      </c>
    </row>
    <row r="437" spans="1:9">
      <c r="A437" s="48" t="s">
        <v>1273</v>
      </c>
      <c r="B437" s="48" t="s">
        <v>1272</v>
      </c>
      <c r="C437" s="48" t="s">
        <v>121</v>
      </c>
      <c r="D437" s="49">
        <v>2</v>
      </c>
      <c r="E437" s="50">
        <v>1884.42</v>
      </c>
      <c r="F437" s="51">
        <f t="shared" si="6"/>
        <v>3768.84</v>
      </c>
      <c r="G437" s="52" t="s">
        <v>66</v>
      </c>
      <c r="H437" s="52" t="s">
        <v>506</v>
      </c>
      <c r="I437" s="52" t="s">
        <v>10</v>
      </c>
    </row>
    <row r="438" spans="1:9">
      <c r="A438" s="48" t="s">
        <v>1274</v>
      </c>
      <c r="B438" s="48" t="s">
        <v>1272</v>
      </c>
      <c r="C438" s="48" t="s">
        <v>124</v>
      </c>
      <c r="D438" s="49">
        <v>3</v>
      </c>
      <c r="E438" s="50">
        <v>1884.42</v>
      </c>
      <c r="F438" s="51">
        <f t="shared" si="6"/>
        <v>5653.26</v>
      </c>
      <c r="G438" s="52" t="s">
        <v>66</v>
      </c>
      <c r="H438" s="52" t="s">
        <v>506</v>
      </c>
      <c r="I438" s="52" t="s">
        <v>10</v>
      </c>
    </row>
    <row r="439" spans="1:9">
      <c r="A439" s="48" t="s">
        <v>1275</v>
      </c>
      <c r="B439" s="48" t="s">
        <v>1272</v>
      </c>
      <c r="C439" s="48" t="s">
        <v>120</v>
      </c>
      <c r="D439" s="49">
        <v>3</v>
      </c>
      <c r="E439" s="50">
        <v>1884.42</v>
      </c>
      <c r="F439" s="51">
        <f t="shared" si="6"/>
        <v>5653.26</v>
      </c>
      <c r="G439" s="52" t="s">
        <v>66</v>
      </c>
      <c r="H439" s="52" t="s">
        <v>506</v>
      </c>
      <c r="I439" s="52" t="s">
        <v>10</v>
      </c>
    </row>
    <row r="440" spans="1:9">
      <c r="A440" s="48" t="s">
        <v>1270</v>
      </c>
      <c r="B440" s="48" t="s">
        <v>1269</v>
      </c>
      <c r="C440" s="48" t="s">
        <v>120</v>
      </c>
      <c r="D440" s="49">
        <v>2</v>
      </c>
      <c r="E440" s="50">
        <v>1884.42</v>
      </c>
      <c r="F440" s="51">
        <f t="shared" si="6"/>
        <v>3768.84</v>
      </c>
      <c r="G440" s="52" t="s">
        <v>66</v>
      </c>
      <c r="H440" s="52" t="s">
        <v>506</v>
      </c>
      <c r="I440" s="52" t="s">
        <v>11</v>
      </c>
    </row>
    <row r="441" spans="1:9">
      <c r="A441" s="48" t="s">
        <v>1481</v>
      </c>
      <c r="B441" s="48" t="s">
        <v>1482</v>
      </c>
      <c r="C441" s="48" t="s">
        <v>120</v>
      </c>
      <c r="D441" s="49">
        <v>1</v>
      </c>
      <c r="E441" s="50">
        <v>741</v>
      </c>
      <c r="F441" s="51">
        <f t="shared" si="6"/>
        <v>741</v>
      </c>
      <c r="G441" s="52" t="s">
        <v>66</v>
      </c>
      <c r="H441" s="52" t="s">
        <v>1621</v>
      </c>
      <c r="I441" s="52" t="s">
        <v>17</v>
      </c>
    </row>
    <row r="442" spans="1:9">
      <c r="A442" s="48" t="s">
        <v>846</v>
      </c>
      <c r="B442" s="48" t="s">
        <v>847</v>
      </c>
      <c r="C442" s="48" t="s">
        <v>125</v>
      </c>
      <c r="D442" s="49">
        <v>1</v>
      </c>
      <c r="E442" s="50">
        <v>891.11</v>
      </c>
      <c r="F442" s="51">
        <f t="shared" si="6"/>
        <v>891.11</v>
      </c>
      <c r="G442" s="52" t="s">
        <v>66</v>
      </c>
      <c r="H442" s="52" t="s">
        <v>45</v>
      </c>
      <c r="I442" s="52" t="s">
        <v>16</v>
      </c>
    </row>
    <row r="443" spans="1:9">
      <c r="A443" s="48" t="s">
        <v>848</v>
      </c>
      <c r="B443" s="48" t="s">
        <v>847</v>
      </c>
      <c r="C443" s="48" t="s">
        <v>120</v>
      </c>
      <c r="D443" s="49">
        <v>3</v>
      </c>
      <c r="E443" s="50">
        <v>891.11</v>
      </c>
      <c r="F443" s="51">
        <f t="shared" si="6"/>
        <v>2673.33</v>
      </c>
      <c r="G443" s="52" t="s">
        <v>66</v>
      </c>
      <c r="H443" s="52" t="s">
        <v>45</v>
      </c>
      <c r="I443" s="52" t="s">
        <v>16</v>
      </c>
    </row>
    <row r="444" spans="1:9">
      <c r="A444" s="48" t="s">
        <v>849</v>
      </c>
      <c r="B444" s="48" t="s">
        <v>847</v>
      </c>
      <c r="C444" s="48" t="s">
        <v>126</v>
      </c>
      <c r="D444" s="49">
        <v>2</v>
      </c>
      <c r="E444" s="50">
        <v>891.12</v>
      </c>
      <c r="F444" s="51">
        <f t="shared" si="6"/>
        <v>1782.24</v>
      </c>
      <c r="G444" s="52" t="s">
        <v>66</v>
      </c>
      <c r="H444" s="52" t="s">
        <v>45</v>
      </c>
      <c r="I444" s="52" t="s">
        <v>16</v>
      </c>
    </row>
    <row r="445" spans="1:9">
      <c r="A445" s="48" t="s">
        <v>850</v>
      </c>
      <c r="B445" s="48" t="s">
        <v>847</v>
      </c>
      <c r="C445" s="48" t="s">
        <v>122</v>
      </c>
      <c r="D445" s="49">
        <v>1</v>
      </c>
      <c r="E445" s="50">
        <v>891.11</v>
      </c>
      <c r="F445" s="51">
        <f t="shared" si="6"/>
        <v>891.11</v>
      </c>
      <c r="G445" s="52" t="s">
        <v>66</v>
      </c>
      <c r="H445" s="52" t="s">
        <v>45</v>
      </c>
      <c r="I445" s="52" t="s">
        <v>16</v>
      </c>
    </row>
    <row r="446" spans="1:9">
      <c r="A446" s="48" t="s">
        <v>851</v>
      </c>
      <c r="B446" s="48" t="s">
        <v>847</v>
      </c>
      <c r="C446" s="48" t="s">
        <v>852</v>
      </c>
      <c r="D446" s="49">
        <v>1</v>
      </c>
      <c r="E446" s="50">
        <v>891.12</v>
      </c>
      <c r="F446" s="51">
        <f t="shared" si="6"/>
        <v>891.12</v>
      </c>
      <c r="G446" s="52" t="s">
        <v>66</v>
      </c>
      <c r="H446" s="52" t="s">
        <v>45</v>
      </c>
      <c r="I446" s="52" t="s">
        <v>16</v>
      </c>
    </row>
    <row r="447" spans="1:9">
      <c r="A447" s="48" t="s">
        <v>1278</v>
      </c>
      <c r="B447" s="48" t="s">
        <v>1279</v>
      </c>
      <c r="C447" s="48" t="s">
        <v>125</v>
      </c>
      <c r="D447" s="49">
        <v>1</v>
      </c>
      <c r="E447" s="50">
        <v>1601.23</v>
      </c>
      <c r="F447" s="51">
        <f t="shared" si="6"/>
        <v>1601.23</v>
      </c>
      <c r="G447" s="52" t="s">
        <v>66</v>
      </c>
      <c r="H447" s="52" t="s">
        <v>507</v>
      </c>
      <c r="I447" s="52" t="s">
        <v>16</v>
      </c>
    </row>
    <row r="448" spans="1:9">
      <c r="A448" s="48" t="s">
        <v>1276</v>
      </c>
      <c r="B448" s="48" t="s">
        <v>1277</v>
      </c>
      <c r="C448" s="48" t="s">
        <v>120</v>
      </c>
      <c r="D448" s="49">
        <v>1</v>
      </c>
      <c r="E448" s="50">
        <v>1601.24</v>
      </c>
      <c r="F448" s="51">
        <f t="shared" si="6"/>
        <v>1601.24</v>
      </c>
      <c r="G448" s="52" t="s">
        <v>66</v>
      </c>
      <c r="H448" s="52" t="s">
        <v>507</v>
      </c>
      <c r="I448" s="52" t="s">
        <v>20</v>
      </c>
    </row>
    <row r="449" spans="1:9">
      <c r="A449" s="48" t="s">
        <v>1471</v>
      </c>
      <c r="B449" s="48" t="s">
        <v>1472</v>
      </c>
      <c r="C449" s="48" t="s">
        <v>121</v>
      </c>
      <c r="D449" s="49">
        <v>1</v>
      </c>
      <c r="E449" s="50">
        <v>741</v>
      </c>
      <c r="F449" s="51">
        <f t="shared" si="6"/>
        <v>741</v>
      </c>
      <c r="G449" s="52" t="s">
        <v>66</v>
      </c>
      <c r="H449" s="52" t="s">
        <v>1622</v>
      </c>
      <c r="I449" s="52" t="s">
        <v>10</v>
      </c>
    </row>
    <row r="450" spans="1:9">
      <c r="A450" s="48" t="s">
        <v>2066</v>
      </c>
      <c r="B450" s="48" t="s">
        <v>2067</v>
      </c>
      <c r="C450" s="48" t="s">
        <v>123</v>
      </c>
      <c r="D450" s="49">
        <v>3</v>
      </c>
      <c r="E450" s="50">
        <v>1192.9000000000001</v>
      </c>
      <c r="F450" s="51">
        <f t="shared" ref="F450:F513" si="7">D450*E450</f>
        <v>3578.7000000000003</v>
      </c>
      <c r="G450" s="52" t="s">
        <v>66</v>
      </c>
      <c r="H450" s="52" t="s">
        <v>1675</v>
      </c>
      <c r="I450" s="52" t="s">
        <v>10</v>
      </c>
    </row>
    <row r="451" spans="1:9">
      <c r="A451" s="48" t="s">
        <v>2068</v>
      </c>
      <c r="B451" s="48" t="s">
        <v>2067</v>
      </c>
      <c r="C451" s="48" t="s">
        <v>121</v>
      </c>
      <c r="D451" s="49">
        <v>5</v>
      </c>
      <c r="E451" s="50">
        <v>1192.9000000000001</v>
      </c>
      <c r="F451" s="51">
        <f t="shared" si="7"/>
        <v>5964.5</v>
      </c>
      <c r="G451" s="52" t="s">
        <v>66</v>
      </c>
      <c r="H451" s="52" t="s">
        <v>1675</v>
      </c>
      <c r="I451" s="52" t="s">
        <v>10</v>
      </c>
    </row>
    <row r="452" spans="1:9">
      <c r="A452" s="48" t="s">
        <v>2069</v>
      </c>
      <c r="B452" s="48" t="s">
        <v>2067</v>
      </c>
      <c r="C452" s="48" t="s">
        <v>120</v>
      </c>
      <c r="D452" s="49">
        <v>6</v>
      </c>
      <c r="E452" s="50">
        <v>1192.9000000000001</v>
      </c>
      <c r="F452" s="51">
        <f t="shared" si="7"/>
        <v>7157.4000000000005</v>
      </c>
      <c r="G452" s="52" t="s">
        <v>66</v>
      </c>
      <c r="H452" s="52" t="s">
        <v>1675</v>
      </c>
      <c r="I452" s="52" t="s">
        <v>10</v>
      </c>
    </row>
    <row r="453" spans="1:9">
      <c r="A453" s="48" t="s">
        <v>2070</v>
      </c>
      <c r="B453" s="48" t="s">
        <v>2067</v>
      </c>
      <c r="C453" s="48" t="s">
        <v>122</v>
      </c>
      <c r="D453" s="49">
        <v>5</v>
      </c>
      <c r="E453" s="50">
        <v>1192.9000000000001</v>
      </c>
      <c r="F453" s="51">
        <f t="shared" si="7"/>
        <v>5964.5</v>
      </c>
      <c r="G453" s="52" t="s">
        <v>66</v>
      </c>
      <c r="H453" s="52" t="s">
        <v>1675</v>
      </c>
      <c r="I453" s="52" t="s">
        <v>10</v>
      </c>
    </row>
    <row r="454" spans="1:9">
      <c r="A454" s="48" t="s">
        <v>2071</v>
      </c>
      <c r="B454" s="48" t="s">
        <v>2072</v>
      </c>
      <c r="C454" s="48" t="s">
        <v>123</v>
      </c>
      <c r="D454" s="49">
        <v>3</v>
      </c>
      <c r="E454" s="50">
        <v>1192.9000000000001</v>
      </c>
      <c r="F454" s="51">
        <f t="shared" si="7"/>
        <v>3578.7000000000003</v>
      </c>
      <c r="G454" s="52" t="s">
        <v>66</v>
      </c>
      <c r="H454" s="52" t="s">
        <v>1675</v>
      </c>
      <c r="I454" s="52" t="s">
        <v>15</v>
      </c>
    </row>
    <row r="455" spans="1:9">
      <c r="A455" s="48" t="s">
        <v>2073</v>
      </c>
      <c r="B455" s="48" t="s">
        <v>2072</v>
      </c>
      <c r="C455" s="48" t="s">
        <v>121</v>
      </c>
      <c r="D455" s="49">
        <v>6</v>
      </c>
      <c r="E455" s="50">
        <v>1192.9000000000001</v>
      </c>
      <c r="F455" s="51">
        <f t="shared" si="7"/>
        <v>7157.4000000000005</v>
      </c>
      <c r="G455" s="52" t="s">
        <v>66</v>
      </c>
      <c r="H455" s="52" t="s">
        <v>1675</v>
      </c>
      <c r="I455" s="52" t="s">
        <v>15</v>
      </c>
    </row>
    <row r="456" spans="1:9">
      <c r="A456" s="48" t="s">
        <v>2074</v>
      </c>
      <c r="B456" s="48" t="s">
        <v>2072</v>
      </c>
      <c r="C456" s="48" t="s">
        <v>120</v>
      </c>
      <c r="D456" s="49">
        <v>6</v>
      </c>
      <c r="E456" s="50">
        <v>1192.9000000000001</v>
      </c>
      <c r="F456" s="51">
        <f t="shared" si="7"/>
        <v>7157.4000000000005</v>
      </c>
      <c r="G456" s="52" t="s">
        <v>66</v>
      </c>
      <c r="H456" s="52" t="s">
        <v>1675</v>
      </c>
      <c r="I456" s="52" t="s">
        <v>15</v>
      </c>
    </row>
    <row r="457" spans="1:9">
      <c r="A457" s="48" t="s">
        <v>2075</v>
      </c>
      <c r="B457" s="48" t="s">
        <v>2072</v>
      </c>
      <c r="C457" s="48" t="s">
        <v>122</v>
      </c>
      <c r="D457" s="49">
        <v>4</v>
      </c>
      <c r="E457" s="50">
        <v>1192.9000000000001</v>
      </c>
      <c r="F457" s="51">
        <f t="shared" si="7"/>
        <v>4771.6000000000004</v>
      </c>
      <c r="G457" s="52" t="s">
        <v>66</v>
      </c>
      <c r="H457" s="52" t="s">
        <v>1675</v>
      </c>
      <c r="I457" s="52" t="s">
        <v>15</v>
      </c>
    </row>
    <row r="458" spans="1:9">
      <c r="A458" s="48" t="s">
        <v>349</v>
      </c>
      <c r="B458" s="48" t="s">
        <v>256</v>
      </c>
      <c r="C458" s="48" t="s">
        <v>121</v>
      </c>
      <c r="D458" s="49">
        <v>3</v>
      </c>
      <c r="E458" s="50">
        <v>1547.61</v>
      </c>
      <c r="F458" s="51">
        <f t="shared" si="7"/>
        <v>4642.83</v>
      </c>
      <c r="G458" s="52" t="s">
        <v>66</v>
      </c>
      <c r="H458" s="52" t="s">
        <v>178</v>
      </c>
      <c r="I458" s="52" t="s">
        <v>11</v>
      </c>
    </row>
    <row r="459" spans="1:9">
      <c r="A459" s="48" t="s">
        <v>1841</v>
      </c>
      <c r="B459" s="48" t="s">
        <v>256</v>
      </c>
      <c r="C459" s="48" t="s">
        <v>124</v>
      </c>
      <c r="D459" s="49">
        <v>1</v>
      </c>
      <c r="E459" s="50">
        <v>1547.61</v>
      </c>
      <c r="F459" s="51">
        <f t="shared" si="7"/>
        <v>1547.61</v>
      </c>
      <c r="G459" s="52" t="s">
        <v>66</v>
      </c>
      <c r="H459" s="52" t="s">
        <v>178</v>
      </c>
      <c r="I459" s="52" t="s">
        <v>11</v>
      </c>
    </row>
    <row r="460" spans="1:9">
      <c r="A460" s="48" t="s">
        <v>350</v>
      </c>
      <c r="B460" s="48" t="s">
        <v>256</v>
      </c>
      <c r="C460" s="48" t="s">
        <v>120</v>
      </c>
      <c r="D460" s="49">
        <v>2</v>
      </c>
      <c r="E460" s="50">
        <v>1547.61</v>
      </c>
      <c r="F460" s="51">
        <f t="shared" si="7"/>
        <v>3095.22</v>
      </c>
      <c r="G460" s="52" t="s">
        <v>66</v>
      </c>
      <c r="H460" s="52" t="s">
        <v>178</v>
      </c>
      <c r="I460" s="52" t="s">
        <v>11</v>
      </c>
    </row>
    <row r="461" spans="1:9">
      <c r="A461" s="48" t="s">
        <v>1842</v>
      </c>
      <c r="B461" s="48" t="s">
        <v>256</v>
      </c>
      <c r="C461" s="48" t="s">
        <v>126</v>
      </c>
      <c r="D461" s="49">
        <v>1</v>
      </c>
      <c r="E461" s="50">
        <v>1547.61</v>
      </c>
      <c r="F461" s="51">
        <f t="shared" si="7"/>
        <v>1547.61</v>
      </c>
      <c r="G461" s="52" t="s">
        <v>66</v>
      </c>
      <c r="H461" s="52" t="s">
        <v>178</v>
      </c>
      <c r="I461" s="52" t="s">
        <v>11</v>
      </c>
    </row>
    <row r="462" spans="1:9">
      <c r="A462" s="48" t="s">
        <v>347</v>
      </c>
      <c r="B462" s="48" t="s">
        <v>255</v>
      </c>
      <c r="C462" s="48" t="s">
        <v>125</v>
      </c>
      <c r="D462" s="49">
        <v>2</v>
      </c>
      <c r="E462" s="50">
        <v>1547.62</v>
      </c>
      <c r="F462" s="51">
        <f t="shared" si="7"/>
        <v>3095.24</v>
      </c>
      <c r="G462" s="52" t="s">
        <v>66</v>
      </c>
      <c r="H462" s="52" t="s">
        <v>178</v>
      </c>
      <c r="I462" s="52" t="s">
        <v>20</v>
      </c>
    </row>
    <row r="463" spans="1:9">
      <c r="A463" s="48" t="s">
        <v>348</v>
      </c>
      <c r="B463" s="48" t="s">
        <v>255</v>
      </c>
      <c r="C463" s="48" t="s">
        <v>120</v>
      </c>
      <c r="D463" s="49">
        <v>2</v>
      </c>
      <c r="E463" s="50">
        <v>1547.61</v>
      </c>
      <c r="F463" s="51">
        <f t="shared" si="7"/>
        <v>3095.22</v>
      </c>
      <c r="G463" s="52" t="s">
        <v>66</v>
      </c>
      <c r="H463" s="52" t="s">
        <v>178</v>
      </c>
      <c r="I463" s="52" t="s">
        <v>20</v>
      </c>
    </row>
    <row r="464" spans="1:9">
      <c r="A464" s="48" t="s">
        <v>351</v>
      </c>
      <c r="B464" s="48" t="s">
        <v>257</v>
      </c>
      <c r="C464" s="48" t="s">
        <v>125</v>
      </c>
      <c r="D464" s="49">
        <v>1</v>
      </c>
      <c r="E464" s="50">
        <v>1886.26</v>
      </c>
      <c r="F464" s="51">
        <f t="shared" si="7"/>
        <v>1886.26</v>
      </c>
      <c r="G464" s="52" t="s">
        <v>66</v>
      </c>
      <c r="H464" s="52" t="s">
        <v>179</v>
      </c>
      <c r="I464" s="52" t="s">
        <v>16</v>
      </c>
    </row>
    <row r="465" spans="1:9">
      <c r="A465" s="48" t="s">
        <v>1843</v>
      </c>
      <c r="B465" s="48" t="s">
        <v>257</v>
      </c>
      <c r="C465" s="48" t="s">
        <v>120</v>
      </c>
      <c r="D465" s="49">
        <v>1</v>
      </c>
      <c r="E465" s="50">
        <v>1886.26</v>
      </c>
      <c r="F465" s="51">
        <f t="shared" si="7"/>
        <v>1886.26</v>
      </c>
      <c r="G465" s="52" t="s">
        <v>66</v>
      </c>
      <c r="H465" s="52" t="s">
        <v>179</v>
      </c>
      <c r="I465" s="52" t="s">
        <v>16</v>
      </c>
    </row>
    <row r="466" spans="1:9">
      <c r="A466" s="48" t="s">
        <v>352</v>
      </c>
      <c r="B466" s="48" t="s">
        <v>257</v>
      </c>
      <c r="C466" s="48" t="s">
        <v>126</v>
      </c>
      <c r="D466" s="49">
        <v>1</v>
      </c>
      <c r="E466" s="50">
        <v>1886.26</v>
      </c>
      <c r="F466" s="51">
        <f t="shared" si="7"/>
        <v>1886.26</v>
      </c>
      <c r="G466" s="52" t="s">
        <v>66</v>
      </c>
      <c r="H466" s="52" t="s">
        <v>179</v>
      </c>
      <c r="I466" s="52" t="s">
        <v>16</v>
      </c>
    </row>
    <row r="467" spans="1:9">
      <c r="A467" s="48" t="s">
        <v>353</v>
      </c>
      <c r="B467" s="48" t="s">
        <v>258</v>
      </c>
      <c r="C467" s="48" t="s">
        <v>120</v>
      </c>
      <c r="D467" s="49">
        <v>4</v>
      </c>
      <c r="E467" s="50">
        <v>1615.34</v>
      </c>
      <c r="F467" s="51">
        <f t="shared" si="7"/>
        <v>6461.36</v>
      </c>
      <c r="G467" s="52" t="s">
        <v>66</v>
      </c>
      <c r="H467" s="52" t="s">
        <v>180</v>
      </c>
      <c r="I467" s="52" t="s">
        <v>20</v>
      </c>
    </row>
    <row r="468" spans="1:9">
      <c r="A468" s="48" t="s">
        <v>354</v>
      </c>
      <c r="B468" s="48" t="s">
        <v>258</v>
      </c>
      <c r="C468" s="48" t="s">
        <v>122</v>
      </c>
      <c r="D468" s="49">
        <v>1</v>
      </c>
      <c r="E468" s="50">
        <v>1615.34</v>
      </c>
      <c r="F468" s="51">
        <f t="shared" si="7"/>
        <v>1615.34</v>
      </c>
      <c r="G468" s="52" t="s">
        <v>66</v>
      </c>
      <c r="H468" s="52" t="s">
        <v>180</v>
      </c>
      <c r="I468" s="52" t="s">
        <v>20</v>
      </c>
    </row>
    <row r="469" spans="1:9">
      <c r="A469" s="48" t="s">
        <v>1844</v>
      </c>
      <c r="B469" s="48" t="s">
        <v>1845</v>
      </c>
      <c r="C469" s="48" t="s">
        <v>124</v>
      </c>
      <c r="D469" s="49">
        <v>1</v>
      </c>
      <c r="E469" s="50">
        <v>1683.07</v>
      </c>
      <c r="F469" s="51">
        <f t="shared" si="7"/>
        <v>1683.07</v>
      </c>
      <c r="G469" s="52" t="s">
        <v>66</v>
      </c>
      <c r="H469" s="52" t="s">
        <v>181</v>
      </c>
      <c r="I469" s="52" t="s">
        <v>16</v>
      </c>
    </row>
    <row r="470" spans="1:9">
      <c r="A470" s="48" t="s">
        <v>982</v>
      </c>
      <c r="B470" s="48" t="s">
        <v>981</v>
      </c>
      <c r="C470" s="48" t="s">
        <v>120</v>
      </c>
      <c r="D470" s="49">
        <v>1</v>
      </c>
      <c r="E470" s="50">
        <v>488.42</v>
      </c>
      <c r="F470" s="51">
        <f t="shared" si="7"/>
        <v>488.42</v>
      </c>
      <c r="G470" s="52" t="s">
        <v>66</v>
      </c>
      <c r="H470" s="52" t="s">
        <v>182</v>
      </c>
      <c r="I470" s="52" t="s">
        <v>14</v>
      </c>
    </row>
    <row r="471" spans="1:9">
      <c r="A471" s="48" t="s">
        <v>983</v>
      </c>
      <c r="B471" s="48" t="s">
        <v>981</v>
      </c>
      <c r="C471" s="48" t="s">
        <v>122</v>
      </c>
      <c r="D471" s="49">
        <v>1</v>
      </c>
      <c r="E471" s="50">
        <v>488.42</v>
      </c>
      <c r="F471" s="51">
        <f t="shared" si="7"/>
        <v>488.42</v>
      </c>
      <c r="G471" s="52" t="s">
        <v>66</v>
      </c>
      <c r="H471" s="52" t="s">
        <v>182</v>
      </c>
      <c r="I471" s="52" t="s">
        <v>14</v>
      </c>
    </row>
    <row r="472" spans="1:9">
      <c r="A472" s="48" t="s">
        <v>355</v>
      </c>
      <c r="B472" s="48" t="s">
        <v>259</v>
      </c>
      <c r="C472" s="48" t="s">
        <v>120</v>
      </c>
      <c r="D472" s="49">
        <v>1</v>
      </c>
      <c r="E472" s="50">
        <v>737.12</v>
      </c>
      <c r="F472" s="51">
        <f t="shared" si="7"/>
        <v>737.12</v>
      </c>
      <c r="G472" s="52" t="s">
        <v>66</v>
      </c>
      <c r="H472" s="52" t="s">
        <v>182</v>
      </c>
      <c r="I472" s="52" t="s">
        <v>20</v>
      </c>
    </row>
    <row r="473" spans="1:9">
      <c r="A473" s="48" t="s">
        <v>1825</v>
      </c>
      <c r="B473" s="48" t="s">
        <v>260</v>
      </c>
      <c r="C473" s="48" t="s">
        <v>121</v>
      </c>
      <c r="D473" s="49">
        <v>1</v>
      </c>
      <c r="E473" s="50">
        <v>1006.91</v>
      </c>
      <c r="F473" s="51">
        <f t="shared" si="7"/>
        <v>1006.91</v>
      </c>
      <c r="G473" s="52" t="s">
        <v>66</v>
      </c>
      <c r="H473" s="52" t="s">
        <v>183</v>
      </c>
      <c r="I473" s="52" t="s">
        <v>20</v>
      </c>
    </row>
    <row r="474" spans="1:9">
      <c r="A474" s="48" t="s">
        <v>356</v>
      </c>
      <c r="B474" s="48" t="s">
        <v>260</v>
      </c>
      <c r="C474" s="48" t="s">
        <v>124</v>
      </c>
      <c r="D474" s="49">
        <v>3</v>
      </c>
      <c r="E474" s="50">
        <v>1006.91</v>
      </c>
      <c r="F474" s="51">
        <f t="shared" si="7"/>
        <v>3020.73</v>
      </c>
      <c r="G474" s="52" t="s">
        <v>66</v>
      </c>
      <c r="H474" s="52" t="s">
        <v>183</v>
      </c>
      <c r="I474" s="52" t="s">
        <v>20</v>
      </c>
    </row>
    <row r="475" spans="1:9">
      <c r="A475" s="48" t="s">
        <v>591</v>
      </c>
      <c r="B475" s="48" t="s">
        <v>592</v>
      </c>
      <c r="C475" s="48" t="s">
        <v>124</v>
      </c>
      <c r="D475" s="49">
        <v>1</v>
      </c>
      <c r="E475" s="50">
        <v>2094</v>
      </c>
      <c r="F475" s="51">
        <f t="shared" si="7"/>
        <v>2094</v>
      </c>
      <c r="G475" s="52" t="s">
        <v>66</v>
      </c>
      <c r="H475" s="52" t="s">
        <v>810</v>
      </c>
      <c r="I475" s="52" t="s">
        <v>20</v>
      </c>
    </row>
    <row r="476" spans="1:9">
      <c r="A476" s="48" t="s">
        <v>1014</v>
      </c>
      <c r="B476" s="48" t="s">
        <v>593</v>
      </c>
      <c r="C476" s="48" t="s">
        <v>121</v>
      </c>
      <c r="D476" s="49">
        <v>1</v>
      </c>
      <c r="E476" s="50">
        <v>1542</v>
      </c>
      <c r="F476" s="51">
        <f t="shared" si="7"/>
        <v>1542</v>
      </c>
      <c r="G476" s="52" t="s">
        <v>66</v>
      </c>
      <c r="H476" s="52" t="s">
        <v>811</v>
      </c>
      <c r="I476" s="52" t="s">
        <v>20</v>
      </c>
    </row>
    <row r="477" spans="1:9">
      <c r="A477" s="48" t="s">
        <v>1015</v>
      </c>
      <c r="B477" s="48" t="s">
        <v>593</v>
      </c>
      <c r="C477" s="48" t="s">
        <v>120</v>
      </c>
      <c r="D477" s="49">
        <v>4</v>
      </c>
      <c r="E477" s="50">
        <v>1542</v>
      </c>
      <c r="F477" s="51">
        <f t="shared" si="7"/>
        <v>6168</v>
      </c>
      <c r="G477" s="52" t="s">
        <v>66</v>
      </c>
      <c r="H477" s="52" t="s">
        <v>811</v>
      </c>
      <c r="I477" s="52" t="s">
        <v>20</v>
      </c>
    </row>
    <row r="478" spans="1:9">
      <c r="A478" s="48" t="s">
        <v>1016</v>
      </c>
      <c r="B478" s="48" t="s">
        <v>1017</v>
      </c>
      <c r="C478" s="48" t="s">
        <v>123</v>
      </c>
      <c r="D478" s="49">
        <v>1</v>
      </c>
      <c r="E478" s="50">
        <v>879</v>
      </c>
      <c r="F478" s="51">
        <f t="shared" si="7"/>
        <v>879</v>
      </c>
      <c r="G478" s="52" t="s">
        <v>66</v>
      </c>
      <c r="H478" s="52" t="s">
        <v>812</v>
      </c>
      <c r="I478" s="52" t="s">
        <v>10</v>
      </c>
    </row>
    <row r="479" spans="1:9">
      <c r="A479" s="48" t="s">
        <v>1018</v>
      </c>
      <c r="B479" s="48" t="s">
        <v>1017</v>
      </c>
      <c r="C479" s="48" t="s">
        <v>125</v>
      </c>
      <c r="D479" s="49">
        <v>1</v>
      </c>
      <c r="E479" s="50">
        <v>879</v>
      </c>
      <c r="F479" s="51">
        <f t="shared" si="7"/>
        <v>879</v>
      </c>
      <c r="G479" s="52" t="s">
        <v>66</v>
      </c>
      <c r="H479" s="52" t="s">
        <v>812</v>
      </c>
      <c r="I479" s="52" t="s">
        <v>10</v>
      </c>
    </row>
    <row r="480" spans="1:9">
      <c r="A480" s="48" t="s">
        <v>594</v>
      </c>
      <c r="B480" s="48" t="s">
        <v>595</v>
      </c>
      <c r="C480" s="48" t="s">
        <v>124</v>
      </c>
      <c r="D480" s="49">
        <v>1</v>
      </c>
      <c r="E480" s="50">
        <v>1393</v>
      </c>
      <c r="F480" s="51">
        <f t="shared" si="7"/>
        <v>1393</v>
      </c>
      <c r="G480" s="52" t="s">
        <v>66</v>
      </c>
      <c r="H480" s="52" t="s">
        <v>812</v>
      </c>
      <c r="I480" s="52" t="s">
        <v>17</v>
      </c>
    </row>
    <row r="481" spans="1:9">
      <c r="A481" s="48" t="s">
        <v>1024</v>
      </c>
      <c r="B481" s="48" t="s">
        <v>597</v>
      </c>
      <c r="C481" s="48" t="s">
        <v>123</v>
      </c>
      <c r="D481" s="49">
        <v>1</v>
      </c>
      <c r="E481" s="50">
        <v>879</v>
      </c>
      <c r="F481" s="51">
        <f t="shared" si="7"/>
        <v>879</v>
      </c>
      <c r="G481" s="52" t="s">
        <v>66</v>
      </c>
      <c r="H481" s="52" t="s">
        <v>813</v>
      </c>
      <c r="I481" s="52" t="s">
        <v>25</v>
      </c>
    </row>
    <row r="482" spans="1:9">
      <c r="A482" s="48" t="s">
        <v>1025</v>
      </c>
      <c r="B482" s="48" t="s">
        <v>597</v>
      </c>
      <c r="C482" s="48" t="s">
        <v>121</v>
      </c>
      <c r="D482" s="49">
        <v>2</v>
      </c>
      <c r="E482" s="50">
        <v>879</v>
      </c>
      <c r="F482" s="51">
        <f t="shared" si="7"/>
        <v>1758</v>
      </c>
      <c r="G482" s="52" t="s">
        <v>66</v>
      </c>
      <c r="H482" s="52" t="s">
        <v>813</v>
      </c>
      <c r="I482" s="52" t="s">
        <v>25</v>
      </c>
    </row>
    <row r="483" spans="1:9">
      <c r="A483" s="48" t="s">
        <v>596</v>
      </c>
      <c r="B483" s="48" t="s">
        <v>597</v>
      </c>
      <c r="C483" s="48" t="s">
        <v>124</v>
      </c>
      <c r="D483" s="49">
        <v>2</v>
      </c>
      <c r="E483" s="50">
        <v>1393</v>
      </c>
      <c r="F483" s="51">
        <f t="shared" si="7"/>
        <v>2786</v>
      </c>
      <c r="G483" s="52" t="s">
        <v>66</v>
      </c>
      <c r="H483" s="52" t="s">
        <v>813</v>
      </c>
      <c r="I483" s="52" t="s">
        <v>25</v>
      </c>
    </row>
    <row r="484" spans="1:9">
      <c r="A484" s="48" t="s">
        <v>1026</v>
      </c>
      <c r="B484" s="48" t="s">
        <v>597</v>
      </c>
      <c r="C484" s="48" t="s">
        <v>120</v>
      </c>
      <c r="D484" s="49">
        <v>1</v>
      </c>
      <c r="E484" s="50">
        <v>879</v>
      </c>
      <c r="F484" s="51">
        <f t="shared" si="7"/>
        <v>879</v>
      </c>
      <c r="G484" s="52" t="s">
        <v>66</v>
      </c>
      <c r="H484" s="52" t="s">
        <v>813</v>
      </c>
      <c r="I484" s="52" t="s">
        <v>25</v>
      </c>
    </row>
    <row r="485" spans="1:9">
      <c r="A485" s="48" t="s">
        <v>1020</v>
      </c>
      <c r="B485" s="48" t="s">
        <v>1019</v>
      </c>
      <c r="C485" s="48" t="s">
        <v>121</v>
      </c>
      <c r="D485" s="49">
        <v>4</v>
      </c>
      <c r="E485" s="50">
        <v>879</v>
      </c>
      <c r="F485" s="51">
        <f t="shared" si="7"/>
        <v>3516</v>
      </c>
      <c r="G485" s="52" t="s">
        <v>66</v>
      </c>
      <c r="H485" s="52" t="s">
        <v>813</v>
      </c>
      <c r="I485" s="52" t="s">
        <v>20</v>
      </c>
    </row>
    <row r="486" spans="1:9">
      <c r="A486" s="48" t="s">
        <v>1021</v>
      </c>
      <c r="B486" s="48" t="s">
        <v>1019</v>
      </c>
      <c r="C486" s="48" t="s">
        <v>124</v>
      </c>
      <c r="D486" s="49">
        <v>1</v>
      </c>
      <c r="E486" s="50">
        <v>879</v>
      </c>
      <c r="F486" s="51">
        <f t="shared" si="7"/>
        <v>879</v>
      </c>
      <c r="G486" s="52" t="s">
        <v>66</v>
      </c>
      <c r="H486" s="52" t="s">
        <v>813</v>
      </c>
      <c r="I486" s="52" t="s">
        <v>20</v>
      </c>
    </row>
    <row r="487" spans="1:9">
      <c r="A487" s="48" t="s">
        <v>1022</v>
      </c>
      <c r="B487" s="48" t="s">
        <v>1019</v>
      </c>
      <c r="C487" s="48" t="s">
        <v>120</v>
      </c>
      <c r="D487" s="49">
        <v>2</v>
      </c>
      <c r="E487" s="50">
        <v>879</v>
      </c>
      <c r="F487" s="51">
        <f t="shared" si="7"/>
        <v>1758</v>
      </c>
      <c r="G487" s="52" t="s">
        <v>66</v>
      </c>
      <c r="H487" s="52" t="s">
        <v>813</v>
      </c>
      <c r="I487" s="52" t="s">
        <v>20</v>
      </c>
    </row>
    <row r="488" spans="1:9">
      <c r="A488" s="48" t="s">
        <v>1023</v>
      </c>
      <c r="B488" s="48" t="s">
        <v>1019</v>
      </c>
      <c r="C488" s="48" t="s">
        <v>126</v>
      </c>
      <c r="D488" s="49">
        <v>1</v>
      </c>
      <c r="E488" s="50">
        <v>879</v>
      </c>
      <c r="F488" s="51">
        <f t="shared" si="7"/>
        <v>879</v>
      </c>
      <c r="G488" s="52" t="s">
        <v>66</v>
      </c>
      <c r="H488" s="52" t="s">
        <v>813</v>
      </c>
      <c r="I488" s="52" t="s">
        <v>20</v>
      </c>
    </row>
    <row r="489" spans="1:9">
      <c r="A489" s="48" t="s">
        <v>1027</v>
      </c>
      <c r="B489" s="48" t="s">
        <v>598</v>
      </c>
      <c r="C489" s="48" t="s">
        <v>125</v>
      </c>
      <c r="D489" s="49">
        <v>1</v>
      </c>
      <c r="E489" s="50">
        <v>1321</v>
      </c>
      <c r="F489" s="51">
        <f t="shared" si="7"/>
        <v>1321</v>
      </c>
      <c r="G489" s="52" t="s">
        <v>66</v>
      </c>
      <c r="H489" s="52" t="s">
        <v>814</v>
      </c>
      <c r="I489" s="52" t="s">
        <v>10</v>
      </c>
    </row>
    <row r="490" spans="1:9">
      <c r="A490" s="48" t="s">
        <v>599</v>
      </c>
      <c r="B490" s="48" t="s">
        <v>600</v>
      </c>
      <c r="C490" s="48" t="s">
        <v>124</v>
      </c>
      <c r="D490" s="49">
        <v>1</v>
      </c>
      <c r="E490" s="50">
        <v>2007</v>
      </c>
      <c r="F490" s="51">
        <f t="shared" si="7"/>
        <v>2007</v>
      </c>
      <c r="G490" s="52" t="s">
        <v>66</v>
      </c>
      <c r="H490" s="52" t="s">
        <v>815</v>
      </c>
      <c r="I490" s="52" t="s">
        <v>20</v>
      </c>
    </row>
    <row r="491" spans="1:9">
      <c r="A491" s="48" t="s">
        <v>1852</v>
      </c>
      <c r="B491" s="48" t="s">
        <v>1853</v>
      </c>
      <c r="C491" s="48" t="s">
        <v>121</v>
      </c>
      <c r="D491" s="49">
        <v>1</v>
      </c>
      <c r="E491" s="50">
        <v>1266</v>
      </c>
      <c r="F491" s="51">
        <f t="shared" si="7"/>
        <v>1266</v>
      </c>
      <c r="G491" s="52" t="s">
        <v>66</v>
      </c>
      <c r="H491" s="52" t="s">
        <v>816</v>
      </c>
      <c r="I491" s="52" t="s">
        <v>11</v>
      </c>
    </row>
    <row r="492" spans="1:9">
      <c r="A492" s="48" t="s">
        <v>1028</v>
      </c>
      <c r="B492" s="48" t="s">
        <v>602</v>
      </c>
      <c r="C492" s="48" t="s">
        <v>125</v>
      </c>
      <c r="D492" s="49">
        <v>2</v>
      </c>
      <c r="E492" s="50">
        <v>1266</v>
      </c>
      <c r="F492" s="51">
        <f t="shared" si="7"/>
        <v>2532</v>
      </c>
      <c r="G492" s="52" t="s">
        <v>66</v>
      </c>
      <c r="H492" s="52" t="s">
        <v>816</v>
      </c>
      <c r="I492" s="52" t="s">
        <v>20</v>
      </c>
    </row>
    <row r="493" spans="1:9">
      <c r="A493" s="48" t="s">
        <v>601</v>
      </c>
      <c r="B493" s="48" t="s">
        <v>602</v>
      </c>
      <c r="C493" s="48" t="s">
        <v>120</v>
      </c>
      <c r="D493" s="49">
        <v>2</v>
      </c>
      <c r="E493" s="50">
        <v>2007</v>
      </c>
      <c r="F493" s="51">
        <f t="shared" si="7"/>
        <v>4014</v>
      </c>
      <c r="G493" s="52" t="s">
        <v>66</v>
      </c>
      <c r="H493" s="52" t="s">
        <v>816</v>
      </c>
      <c r="I493" s="52" t="s">
        <v>20</v>
      </c>
    </row>
    <row r="494" spans="1:9">
      <c r="A494" s="48" t="s">
        <v>1029</v>
      </c>
      <c r="B494" s="48" t="s">
        <v>602</v>
      </c>
      <c r="C494" s="48" t="s">
        <v>126</v>
      </c>
      <c r="D494" s="49">
        <v>2</v>
      </c>
      <c r="E494" s="50">
        <v>1266</v>
      </c>
      <c r="F494" s="51">
        <f t="shared" si="7"/>
        <v>2532</v>
      </c>
      <c r="G494" s="52" t="s">
        <v>66</v>
      </c>
      <c r="H494" s="52" t="s">
        <v>816</v>
      </c>
      <c r="I494" s="52" t="s">
        <v>20</v>
      </c>
    </row>
    <row r="495" spans="1:9">
      <c r="A495" s="48" t="s">
        <v>1030</v>
      </c>
      <c r="B495" s="48" t="s">
        <v>602</v>
      </c>
      <c r="C495" s="48" t="s">
        <v>122</v>
      </c>
      <c r="D495" s="49">
        <v>1</v>
      </c>
      <c r="E495" s="50">
        <v>1266</v>
      </c>
      <c r="F495" s="51">
        <f t="shared" si="7"/>
        <v>1266</v>
      </c>
      <c r="G495" s="52" t="s">
        <v>66</v>
      </c>
      <c r="H495" s="52" t="s">
        <v>816</v>
      </c>
      <c r="I495" s="52" t="s">
        <v>20</v>
      </c>
    </row>
    <row r="496" spans="1:9">
      <c r="A496" s="48" t="s">
        <v>1032</v>
      </c>
      <c r="B496" s="48" t="s">
        <v>1031</v>
      </c>
      <c r="C496" s="48" t="s">
        <v>120</v>
      </c>
      <c r="D496" s="49">
        <v>1</v>
      </c>
      <c r="E496" s="50">
        <v>713</v>
      </c>
      <c r="F496" s="51">
        <f t="shared" si="7"/>
        <v>713</v>
      </c>
      <c r="G496" s="52" t="s">
        <v>66</v>
      </c>
      <c r="H496" s="52" t="s">
        <v>817</v>
      </c>
      <c r="I496" s="52" t="s">
        <v>14</v>
      </c>
    </row>
    <row r="497" spans="1:9">
      <c r="A497" s="48" t="s">
        <v>1854</v>
      </c>
      <c r="B497" s="48" t="s">
        <v>604</v>
      </c>
      <c r="C497" s="48" t="s">
        <v>123</v>
      </c>
      <c r="D497" s="49">
        <v>1</v>
      </c>
      <c r="E497" s="50">
        <v>824</v>
      </c>
      <c r="F497" s="51">
        <f t="shared" si="7"/>
        <v>824</v>
      </c>
      <c r="G497" s="52" t="s">
        <v>66</v>
      </c>
      <c r="H497" s="52" t="s">
        <v>818</v>
      </c>
      <c r="I497" s="52" t="s">
        <v>20</v>
      </c>
    </row>
    <row r="498" spans="1:9">
      <c r="A498" s="48" t="s">
        <v>1037</v>
      </c>
      <c r="B498" s="48" t="s">
        <v>604</v>
      </c>
      <c r="C498" s="48" t="s">
        <v>121</v>
      </c>
      <c r="D498" s="49">
        <v>4</v>
      </c>
      <c r="E498" s="50">
        <v>824</v>
      </c>
      <c r="F498" s="51">
        <f t="shared" si="7"/>
        <v>3296</v>
      </c>
      <c r="G498" s="52" t="s">
        <v>66</v>
      </c>
      <c r="H498" s="52" t="s">
        <v>818</v>
      </c>
      <c r="I498" s="52" t="s">
        <v>20</v>
      </c>
    </row>
    <row r="499" spans="1:9">
      <c r="A499" s="48" t="s">
        <v>603</v>
      </c>
      <c r="B499" s="48" t="s">
        <v>604</v>
      </c>
      <c r="C499" s="48" t="s">
        <v>120</v>
      </c>
      <c r="D499" s="49">
        <v>1</v>
      </c>
      <c r="E499" s="50">
        <v>1306</v>
      </c>
      <c r="F499" s="51">
        <f t="shared" si="7"/>
        <v>1306</v>
      </c>
      <c r="G499" s="52" t="s">
        <v>66</v>
      </c>
      <c r="H499" s="52" t="s">
        <v>818</v>
      </c>
      <c r="I499" s="52" t="s">
        <v>20</v>
      </c>
    </row>
    <row r="500" spans="1:9">
      <c r="A500" s="48" t="s">
        <v>1034</v>
      </c>
      <c r="B500" s="48" t="s">
        <v>1033</v>
      </c>
      <c r="C500" s="48" t="s">
        <v>121</v>
      </c>
      <c r="D500" s="49">
        <v>3</v>
      </c>
      <c r="E500" s="50">
        <v>824</v>
      </c>
      <c r="F500" s="51">
        <f t="shared" si="7"/>
        <v>2472</v>
      </c>
      <c r="G500" s="52" t="s">
        <v>66</v>
      </c>
      <c r="H500" s="52" t="s">
        <v>818</v>
      </c>
      <c r="I500" s="52" t="s">
        <v>11</v>
      </c>
    </row>
    <row r="501" spans="1:9">
      <c r="A501" s="48" t="s">
        <v>1035</v>
      </c>
      <c r="B501" s="48" t="s">
        <v>1033</v>
      </c>
      <c r="C501" s="48" t="s">
        <v>120</v>
      </c>
      <c r="D501" s="49">
        <v>2</v>
      </c>
      <c r="E501" s="50">
        <v>824</v>
      </c>
      <c r="F501" s="51">
        <f t="shared" si="7"/>
        <v>1648</v>
      </c>
      <c r="G501" s="52" t="s">
        <v>66</v>
      </c>
      <c r="H501" s="52" t="s">
        <v>818</v>
      </c>
      <c r="I501" s="52" t="s">
        <v>11</v>
      </c>
    </row>
    <row r="502" spans="1:9">
      <c r="A502" s="48" t="s">
        <v>1036</v>
      </c>
      <c r="B502" s="48" t="s">
        <v>1033</v>
      </c>
      <c r="C502" s="48" t="s">
        <v>122</v>
      </c>
      <c r="D502" s="49">
        <v>1</v>
      </c>
      <c r="E502" s="50">
        <v>824</v>
      </c>
      <c r="F502" s="51">
        <f t="shared" si="7"/>
        <v>824</v>
      </c>
      <c r="G502" s="52" t="s">
        <v>66</v>
      </c>
      <c r="H502" s="52" t="s">
        <v>818</v>
      </c>
      <c r="I502" s="52" t="s">
        <v>11</v>
      </c>
    </row>
    <row r="503" spans="1:9">
      <c r="A503" s="48" t="s">
        <v>605</v>
      </c>
      <c r="B503" s="48" t="s">
        <v>606</v>
      </c>
      <c r="C503" s="48" t="s">
        <v>124</v>
      </c>
      <c r="D503" s="49">
        <v>1</v>
      </c>
      <c r="E503" s="50">
        <v>1393</v>
      </c>
      <c r="F503" s="51">
        <f t="shared" si="7"/>
        <v>1393</v>
      </c>
      <c r="G503" s="52" t="s">
        <v>66</v>
      </c>
      <c r="H503" s="52" t="s">
        <v>819</v>
      </c>
      <c r="I503" s="52" t="s">
        <v>14</v>
      </c>
    </row>
    <row r="504" spans="1:9">
      <c r="A504" s="48" t="s">
        <v>1039</v>
      </c>
      <c r="B504" s="48" t="s">
        <v>1038</v>
      </c>
      <c r="C504" s="48" t="s">
        <v>125</v>
      </c>
      <c r="D504" s="49">
        <v>1</v>
      </c>
      <c r="E504" s="50">
        <v>879</v>
      </c>
      <c r="F504" s="51">
        <f t="shared" si="7"/>
        <v>879</v>
      </c>
      <c r="G504" s="52" t="s">
        <v>66</v>
      </c>
      <c r="H504" s="52" t="s">
        <v>819</v>
      </c>
      <c r="I504" s="52" t="s">
        <v>20</v>
      </c>
    </row>
    <row r="505" spans="1:9">
      <c r="A505" s="48" t="s">
        <v>1040</v>
      </c>
      <c r="B505" s="48" t="s">
        <v>1038</v>
      </c>
      <c r="C505" s="48" t="s">
        <v>121</v>
      </c>
      <c r="D505" s="49">
        <v>2</v>
      </c>
      <c r="E505" s="50">
        <v>879</v>
      </c>
      <c r="F505" s="51">
        <f t="shared" si="7"/>
        <v>1758</v>
      </c>
      <c r="G505" s="52" t="s">
        <v>66</v>
      </c>
      <c r="H505" s="52" t="s">
        <v>819</v>
      </c>
      <c r="I505" s="52" t="s">
        <v>20</v>
      </c>
    </row>
    <row r="506" spans="1:9">
      <c r="A506" s="48" t="s">
        <v>1041</v>
      </c>
      <c r="B506" s="48" t="s">
        <v>1038</v>
      </c>
      <c r="C506" s="48" t="s">
        <v>124</v>
      </c>
      <c r="D506" s="49">
        <v>3</v>
      </c>
      <c r="E506" s="50">
        <v>879</v>
      </c>
      <c r="F506" s="51">
        <f t="shared" si="7"/>
        <v>2637</v>
      </c>
      <c r="G506" s="52" t="s">
        <v>66</v>
      </c>
      <c r="H506" s="52" t="s">
        <v>819</v>
      </c>
      <c r="I506" s="52" t="s">
        <v>20</v>
      </c>
    </row>
    <row r="507" spans="1:9">
      <c r="A507" s="48" t="s">
        <v>1042</v>
      </c>
      <c r="B507" s="48" t="s">
        <v>1038</v>
      </c>
      <c r="C507" s="48" t="s">
        <v>120</v>
      </c>
      <c r="D507" s="49">
        <v>3</v>
      </c>
      <c r="E507" s="50">
        <v>879</v>
      </c>
      <c r="F507" s="51">
        <f t="shared" si="7"/>
        <v>2637</v>
      </c>
      <c r="G507" s="52" t="s">
        <v>66</v>
      </c>
      <c r="H507" s="52" t="s">
        <v>819</v>
      </c>
      <c r="I507" s="52" t="s">
        <v>20</v>
      </c>
    </row>
    <row r="508" spans="1:9">
      <c r="A508" s="48" t="s">
        <v>1043</v>
      </c>
      <c r="B508" s="48" t="s">
        <v>1038</v>
      </c>
      <c r="C508" s="48" t="s">
        <v>126</v>
      </c>
      <c r="D508" s="49">
        <v>1</v>
      </c>
      <c r="E508" s="50">
        <v>879</v>
      </c>
      <c r="F508" s="51">
        <f t="shared" si="7"/>
        <v>879</v>
      </c>
      <c r="G508" s="52" t="s">
        <v>66</v>
      </c>
      <c r="H508" s="52" t="s">
        <v>819</v>
      </c>
      <c r="I508" s="52" t="s">
        <v>20</v>
      </c>
    </row>
    <row r="509" spans="1:9">
      <c r="A509" s="48" t="s">
        <v>887</v>
      </c>
      <c r="B509" s="48" t="s">
        <v>886</v>
      </c>
      <c r="C509" s="48" t="s">
        <v>120</v>
      </c>
      <c r="D509" s="49">
        <v>1</v>
      </c>
      <c r="E509" s="50">
        <v>1211</v>
      </c>
      <c r="F509" s="51">
        <f t="shared" si="7"/>
        <v>1211</v>
      </c>
      <c r="G509" s="52" t="s">
        <v>66</v>
      </c>
      <c r="H509" s="52" t="s">
        <v>184</v>
      </c>
      <c r="I509" s="52" t="s">
        <v>25</v>
      </c>
    </row>
    <row r="510" spans="1:9">
      <c r="A510" s="48" t="s">
        <v>888</v>
      </c>
      <c r="B510" s="48" t="s">
        <v>886</v>
      </c>
      <c r="C510" s="48" t="s">
        <v>126</v>
      </c>
      <c r="D510" s="49">
        <v>1</v>
      </c>
      <c r="E510" s="50">
        <v>1211</v>
      </c>
      <c r="F510" s="51">
        <f t="shared" si="7"/>
        <v>1211</v>
      </c>
      <c r="G510" s="52" t="s">
        <v>66</v>
      </c>
      <c r="H510" s="52" t="s">
        <v>184</v>
      </c>
      <c r="I510" s="52" t="s">
        <v>25</v>
      </c>
    </row>
    <row r="511" spans="1:9">
      <c r="A511" s="48" t="s">
        <v>889</v>
      </c>
      <c r="B511" s="48" t="s">
        <v>890</v>
      </c>
      <c r="C511" s="48" t="s">
        <v>123</v>
      </c>
      <c r="D511" s="49">
        <v>1</v>
      </c>
      <c r="E511" s="50">
        <v>1211</v>
      </c>
      <c r="F511" s="51">
        <f t="shared" si="7"/>
        <v>1211</v>
      </c>
      <c r="G511" s="52" t="s">
        <v>66</v>
      </c>
      <c r="H511" s="52" t="s">
        <v>184</v>
      </c>
      <c r="I511" s="52" t="s">
        <v>14</v>
      </c>
    </row>
    <row r="512" spans="1:9">
      <c r="A512" s="48" t="s">
        <v>891</v>
      </c>
      <c r="B512" s="48" t="s">
        <v>890</v>
      </c>
      <c r="C512" s="48" t="s">
        <v>120</v>
      </c>
      <c r="D512" s="49">
        <v>4</v>
      </c>
      <c r="E512" s="50">
        <v>1211</v>
      </c>
      <c r="F512" s="51">
        <f t="shared" si="7"/>
        <v>4844</v>
      </c>
      <c r="G512" s="52" t="s">
        <v>66</v>
      </c>
      <c r="H512" s="52" t="s">
        <v>184</v>
      </c>
      <c r="I512" s="52" t="s">
        <v>14</v>
      </c>
    </row>
    <row r="513" spans="1:9">
      <c r="A513" s="48" t="s">
        <v>892</v>
      </c>
      <c r="B513" s="48" t="s">
        <v>890</v>
      </c>
      <c r="C513" s="48" t="s">
        <v>122</v>
      </c>
      <c r="D513" s="49">
        <v>2</v>
      </c>
      <c r="E513" s="50">
        <v>1211</v>
      </c>
      <c r="F513" s="51">
        <f t="shared" si="7"/>
        <v>2422</v>
      </c>
      <c r="G513" s="52" t="s">
        <v>66</v>
      </c>
      <c r="H513" s="52" t="s">
        <v>184</v>
      </c>
      <c r="I513" s="52" t="s">
        <v>14</v>
      </c>
    </row>
    <row r="514" spans="1:9">
      <c r="A514" s="48" t="s">
        <v>608</v>
      </c>
      <c r="B514" s="48" t="s">
        <v>607</v>
      </c>
      <c r="C514" s="48" t="s">
        <v>120</v>
      </c>
      <c r="D514" s="49">
        <v>1</v>
      </c>
      <c r="E514" s="50">
        <v>1192.33</v>
      </c>
      <c r="F514" s="51">
        <f t="shared" ref="F514:F577" si="8">D514*E514</f>
        <v>1192.33</v>
      </c>
      <c r="G514" s="52" t="s">
        <v>66</v>
      </c>
      <c r="H514" s="52" t="s">
        <v>184</v>
      </c>
      <c r="I514" s="52" t="s">
        <v>72</v>
      </c>
    </row>
    <row r="515" spans="1:9">
      <c r="A515" s="48" t="s">
        <v>883</v>
      </c>
      <c r="B515" s="48" t="s">
        <v>610</v>
      </c>
      <c r="C515" s="48" t="s">
        <v>121</v>
      </c>
      <c r="D515" s="49">
        <v>1</v>
      </c>
      <c r="E515" s="50">
        <v>1211</v>
      </c>
      <c r="F515" s="51">
        <f t="shared" si="8"/>
        <v>1211</v>
      </c>
      <c r="G515" s="52" t="s">
        <v>66</v>
      </c>
      <c r="H515" s="52" t="s">
        <v>184</v>
      </c>
      <c r="I515" s="52" t="s">
        <v>20</v>
      </c>
    </row>
    <row r="516" spans="1:9">
      <c r="A516" s="48" t="s">
        <v>884</v>
      </c>
      <c r="B516" s="48" t="s">
        <v>610</v>
      </c>
      <c r="C516" s="48" t="s">
        <v>124</v>
      </c>
      <c r="D516" s="49">
        <v>1</v>
      </c>
      <c r="E516" s="50">
        <v>1211</v>
      </c>
      <c r="F516" s="51">
        <f t="shared" si="8"/>
        <v>1211</v>
      </c>
      <c r="G516" s="52" t="s">
        <v>66</v>
      </c>
      <c r="H516" s="52" t="s">
        <v>184</v>
      </c>
      <c r="I516" s="52" t="s">
        <v>20</v>
      </c>
    </row>
    <row r="517" spans="1:9">
      <c r="A517" s="48" t="s">
        <v>609</v>
      </c>
      <c r="B517" s="48" t="s">
        <v>610</v>
      </c>
      <c r="C517" s="48" t="s">
        <v>120</v>
      </c>
      <c r="D517" s="49">
        <v>3</v>
      </c>
      <c r="E517" s="50">
        <v>1258</v>
      </c>
      <c r="F517" s="51">
        <f t="shared" si="8"/>
        <v>3774</v>
      </c>
      <c r="G517" s="52" t="s">
        <v>66</v>
      </c>
      <c r="H517" s="52" t="s">
        <v>184</v>
      </c>
      <c r="I517" s="52" t="s">
        <v>20</v>
      </c>
    </row>
    <row r="518" spans="1:9">
      <c r="A518" s="48" t="s">
        <v>885</v>
      </c>
      <c r="B518" s="48" t="s">
        <v>610</v>
      </c>
      <c r="C518" s="48" t="s">
        <v>126</v>
      </c>
      <c r="D518" s="49">
        <v>1</v>
      </c>
      <c r="E518" s="50">
        <v>1211</v>
      </c>
      <c r="F518" s="51">
        <f t="shared" si="8"/>
        <v>1211</v>
      </c>
      <c r="G518" s="52" t="s">
        <v>66</v>
      </c>
      <c r="H518" s="52" t="s">
        <v>184</v>
      </c>
      <c r="I518" s="52" t="s">
        <v>20</v>
      </c>
    </row>
    <row r="519" spans="1:9">
      <c r="A519" s="48" t="s">
        <v>357</v>
      </c>
      <c r="B519" s="48" t="s">
        <v>261</v>
      </c>
      <c r="C519" s="48" t="s">
        <v>123</v>
      </c>
      <c r="D519" s="49">
        <v>1</v>
      </c>
      <c r="E519" s="50">
        <v>1345.55</v>
      </c>
      <c r="F519" s="51">
        <f t="shared" si="8"/>
        <v>1345.55</v>
      </c>
      <c r="G519" s="52" t="s">
        <v>66</v>
      </c>
      <c r="H519" s="52" t="s">
        <v>185</v>
      </c>
      <c r="I519" s="52" t="s">
        <v>20</v>
      </c>
    </row>
    <row r="520" spans="1:9">
      <c r="A520" s="48" t="s">
        <v>358</v>
      </c>
      <c r="B520" s="48" t="s">
        <v>261</v>
      </c>
      <c r="C520" s="48" t="s">
        <v>125</v>
      </c>
      <c r="D520" s="49">
        <v>1</v>
      </c>
      <c r="E520" s="50">
        <v>1345.55</v>
      </c>
      <c r="F520" s="51">
        <f t="shared" si="8"/>
        <v>1345.55</v>
      </c>
      <c r="G520" s="52" t="s">
        <v>66</v>
      </c>
      <c r="H520" s="52" t="s">
        <v>185</v>
      </c>
      <c r="I520" s="52" t="s">
        <v>20</v>
      </c>
    </row>
    <row r="521" spans="1:9">
      <c r="A521" s="48" t="s">
        <v>359</v>
      </c>
      <c r="B521" s="48" t="s">
        <v>261</v>
      </c>
      <c r="C521" s="48" t="s">
        <v>121</v>
      </c>
      <c r="D521" s="49">
        <v>2</v>
      </c>
      <c r="E521" s="50">
        <v>1345.56</v>
      </c>
      <c r="F521" s="51">
        <f t="shared" si="8"/>
        <v>2691.12</v>
      </c>
      <c r="G521" s="52" t="s">
        <v>66</v>
      </c>
      <c r="H521" s="52" t="s">
        <v>185</v>
      </c>
      <c r="I521" s="52" t="s">
        <v>20</v>
      </c>
    </row>
    <row r="522" spans="1:9">
      <c r="A522" s="48" t="s">
        <v>360</v>
      </c>
      <c r="B522" s="48" t="s">
        <v>261</v>
      </c>
      <c r="C522" s="48" t="s">
        <v>120</v>
      </c>
      <c r="D522" s="49">
        <v>3</v>
      </c>
      <c r="E522" s="50">
        <v>1345.55</v>
      </c>
      <c r="F522" s="51">
        <f t="shared" si="8"/>
        <v>4036.6499999999996</v>
      </c>
      <c r="G522" s="52" t="s">
        <v>66</v>
      </c>
      <c r="H522" s="52" t="s">
        <v>185</v>
      </c>
      <c r="I522" s="52" t="s">
        <v>20</v>
      </c>
    </row>
    <row r="523" spans="1:9">
      <c r="A523" s="48" t="s">
        <v>361</v>
      </c>
      <c r="B523" s="48" t="s">
        <v>261</v>
      </c>
      <c r="C523" s="48" t="s">
        <v>126</v>
      </c>
      <c r="D523" s="49">
        <v>1</v>
      </c>
      <c r="E523" s="50">
        <v>1345.55</v>
      </c>
      <c r="F523" s="51">
        <f t="shared" si="8"/>
        <v>1345.55</v>
      </c>
      <c r="G523" s="52" t="s">
        <v>66</v>
      </c>
      <c r="H523" s="52" t="s">
        <v>185</v>
      </c>
      <c r="I523" s="52" t="s">
        <v>20</v>
      </c>
    </row>
    <row r="524" spans="1:9">
      <c r="A524" s="48" t="s">
        <v>611</v>
      </c>
      <c r="B524" s="48" t="s">
        <v>612</v>
      </c>
      <c r="C524" s="48" t="s">
        <v>123</v>
      </c>
      <c r="D524" s="49">
        <v>1</v>
      </c>
      <c r="E524" s="50">
        <v>1083.03</v>
      </c>
      <c r="F524" s="51">
        <f t="shared" si="8"/>
        <v>1083.03</v>
      </c>
      <c r="G524" s="52" t="s">
        <v>66</v>
      </c>
      <c r="H524" s="52" t="s">
        <v>186</v>
      </c>
      <c r="I524" s="52" t="s">
        <v>20</v>
      </c>
    </row>
    <row r="525" spans="1:9">
      <c r="A525" s="48" t="s">
        <v>1756</v>
      </c>
      <c r="B525" s="48" t="s">
        <v>612</v>
      </c>
      <c r="C525" s="48" t="s">
        <v>122</v>
      </c>
      <c r="D525" s="49">
        <v>1</v>
      </c>
      <c r="E525" s="50">
        <v>1083.03</v>
      </c>
      <c r="F525" s="51">
        <f t="shared" si="8"/>
        <v>1083.03</v>
      </c>
      <c r="G525" s="52" t="s">
        <v>66</v>
      </c>
      <c r="H525" s="52" t="s">
        <v>186</v>
      </c>
      <c r="I525" s="52" t="s">
        <v>20</v>
      </c>
    </row>
    <row r="526" spans="1:9">
      <c r="A526" s="48" t="s">
        <v>613</v>
      </c>
      <c r="B526" s="48" t="s">
        <v>614</v>
      </c>
      <c r="C526" s="48" t="s">
        <v>121</v>
      </c>
      <c r="D526" s="49">
        <v>1</v>
      </c>
      <c r="E526" s="50">
        <v>739.12</v>
      </c>
      <c r="F526" s="51">
        <f t="shared" si="8"/>
        <v>739.12</v>
      </c>
      <c r="G526" s="52" t="s">
        <v>66</v>
      </c>
      <c r="H526" s="52" t="s">
        <v>775</v>
      </c>
      <c r="I526" s="52" t="s">
        <v>20</v>
      </c>
    </row>
    <row r="527" spans="1:9">
      <c r="A527" s="48" t="s">
        <v>1800</v>
      </c>
      <c r="B527" s="48" t="s">
        <v>1801</v>
      </c>
      <c r="C527" s="48" t="s">
        <v>120</v>
      </c>
      <c r="D527" s="49">
        <v>1</v>
      </c>
      <c r="E527" s="50">
        <v>1192.33</v>
      </c>
      <c r="F527" s="51">
        <f t="shared" si="8"/>
        <v>1192.33</v>
      </c>
      <c r="G527" s="52" t="s">
        <v>66</v>
      </c>
      <c r="H527" s="52" t="s">
        <v>187</v>
      </c>
      <c r="I527" s="52" t="s">
        <v>25</v>
      </c>
    </row>
    <row r="528" spans="1:9">
      <c r="A528" s="48" t="s">
        <v>1817</v>
      </c>
      <c r="B528" s="48" t="s">
        <v>615</v>
      </c>
      <c r="C528" s="48" t="s">
        <v>120</v>
      </c>
      <c r="D528" s="49">
        <v>1</v>
      </c>
      <c r="E528" s="50">
        <v>1355.28</v>
      </c>
      <c r="F528" s="51">
        <f t="shared" si="8"/>
        <v>1355.28</v>
      </c>
      <c r="G528" s="52" t="s">
        <v>66</v>
      </c>
      <c r="H528" s="52" t="s">
        <v>776</v>
      </c>
      <c r="I528" s="52" t="s">
        <v>10</v>
      </c>
    </row>
    <row r="529" spans="1:9">
      <c r="A529" s="48" t="s">
        <v>617</v>
      </c>
      <c r="B529" s="48" t="s">
        <v>616</v>
      </c>
      <c r="C529" s="48" t="s">
        <v>125</v>
      </c>
      <c r="D529" s="49">
        <v>1</v>
      </c>
      <c r="E529" s="50">
        <v>1355.28</v>
      </c>
      <c r="F529" s="51">
        <f t="shared" si="8"/>
        <v>1355.28</v>
      </c>
      <c r="G529" s="52" t="s">
        <v>66</v>
      </c>
      <c r="H529" s="52" t="s">
        <v>776</v>
      </c>
      <c r="I529" s="52" t="s">
        <v>20</v>
      </c>
    </row>
    <row r="530" spans="1:9">
      <c r="A530" s="48" t="s">
        <v>618</v>
      </c>
      <c r="B530" s="48" t="s">
        <v>616</v>
      </c>
      <c r="C530" s="48" t="s">
        <v>124</v>
      </c>
      <c r="D530" s="49">
        <v>2</v>
      </c>
      <c r="E530" s="50">
        <v>1355.28</v>
      </c>
      <c r="F530" s="51">
        <f t="shared" si="8"/>
        <v>2710.56</v>
      </c>
      <c r="G530" s="52" t="s">
        <v>66</v>
      </c>
      <c r="H530" s="52" t="s">
        <v>776</v>
      </c>
      <c r="I530" s="52" t="s">
        <v>20</v>
      </c>
    </row>
    <row r="531" spans="1:9">
      <c r="A531" s="48" t="s">
        <v>619</v>
      </c>
      <c r="B531" s="48" t="s">
        <v>616</v>
      </c>
      <c r="C531" s="48" t="s">
        <v>120</v>
      </c>
      <c r="D531" s="49">
        <v>1</v>
      </c>
      <c r="E531" s="50">
        <v>1355.28</v>
      </c>
      <c r="F531" s="51">
        <f t="shared" si="8"/>
        <v>1355.28</v>
      </c>
      <c r="G531" s="52" t="s">
        <v>66</v>
      </c>
      <c r="H531" s="52" t="s">
        <v>776</v>
      </c>
      <c r="I531" s="52" t="s">
        <v>20</v>
      </c>
    </row>
    <row r="532" spans="1:9">
      <c r="A532" s="48" t="s">
        <v>620</v>
      </c>
      <c r="B532" s="48" t="s">
        <v>616</v>
      </c>
      <c r="C532" s="48" t="s">
        <v>126</v>
      </c>
      <c r="D532" s="49">
        <v>1</v>
      </c>
      <c r="E532" s="50">
        <v>1355.28</v>
      </c>
      <c r="F532" s="51">
        <f t="shared" si="8"/>
        <v>1355.28</v>
      </c>
      <c r="G532" s="52" t="s">
        <v>66</v>
      </c>
      <c r="H532" s="52" t="s">
        <v>776</v>
      </c>
      <c r="I532" s="52" t="s">
        <v>20</v>
      </c>
    </row>
    <row r="533" spans="1:9">
      <c r="A533" s="48" t="s">
        <v>621</v>
      </c>
      <c r="B533" s="48" t="s">
        <v>616</v>
      </c>
      <c r="C533" s="48" t="s">
        <v>852</v>
      </c>
      <c r="D533" s="49">
        <v>1</v>
      </c>
      <c r="E533" s="50">
        <v>1355.29</v>
      </c>
      <c r="F533" s="51">
        <f t="shared" si="8"/>
        <v>1355.29</v>
      </c>
      <c r="G533" s="52" t="s">
        <v>66</v>
      </c>
      <c r="H533" s="52" t="s">
        <v>776</v>
      </c>
      <c r="I533" s="52" t="s">
        <v>20</v>
      </c>
    </row>
    <row r="534" spans="1:9">
      <c r="A534" s="48" t="s">
        <v>1818</v>
      </c>
      <c r="B534" s="48" t="s">
        <v>622</v>
      </c>
      <c r="C534" s="48" t="s">
        <v>121</v>
      </c>
      <c r="D534" s="49">
        <v>1</v>
      </c>
      <c r="E534" s="50">
        <v>1192.33</v>
      </c>
      <c r="F534" s="51">
        <f t="shared" si="8"/>
        <v>1192.33</v>
      </c>
      <c r="G534" s="52" t="s">
        <v>66</v>
      </c>
      <c r="H534" s="52" t="s">
        <v>777</v>
      </c>
      <c r="I534" s="52" t="s">
        <v>11</v>
      </c>
    </row>
    <row r="535" spans="1:9">
      <c r="A535" s="48" t="s">
        <v>623</v>
      </c>
      <c r="B535" s="48" t="s">
        <v>622</v>
      </c>
      <c r="C535" s="48" t="s">
        <v>120</v>
      </c>
      <c r="D535" s="49">
        <v>2</v>
      </c>
      <c r="E535" s="50">
        <v>1192.33</v>
      </c>
      <c r="F535" s="51">
        <f t="shared" si="8"/>
        <v>2384.66</v>
      </c>
      <c r="G535" s="52" t="s">
        <v>66</v>
      </c>
      <c r="H535" s="52" t="s">
        <v>777</v>
      </c>
      <c r="I535" s="52" t="s">
        <v>11</v>
      </c>
    </row>
    <row r="536" spans="1:9">
      <c r="A536" s="48" t="s">
        <v>624</v>
      </c>
      <c r="B536" s="48" t="s">
        <v>622</v>
      </c>
      <c r="C536" s="48" t="s">
        <v>122</v>
      </c>
      <c r="D536" s="49">
        <v>2</v>
      </c>
      <c r="E536" s="50">
        <v>1192.33</v>
      </c>
      <c r="F536" s="51">
        <f t="shared" si="8"/>
        <v>2384.66</v>
      </c>
      <c r="G536" s="52" t="s">
        <v>66</v>
      </c>
      <c r="H536" s="52" t="s">
        <v>777</v>
      </c>
      <c r="I536" s="52" t="s">
        <v>11</v>
      </c>
    </row>
    <row r="537" spans="1:9">
      <c r="A537" s="48" t="s">
        <v>626</v>
      </c>
      <c r="B537" s="48" t="s">
        <v>625</v>
      </c>
      <c r="C537" s="48" t="s">
        <v>120</v>
      </c>
      <c r="D537" s="49">
        <v>3</v>
      </c>
      <c r="E537" s="50">
        <v>1192.33</v>
      </c>
      <c r="F537" s="51">
        <f t="shared" si="8"/>
        <v>3576.99</v>
      </c>
      <c r="G537" s="52" t="s">
        <v>66</v>
      </c>
      <c r="H537" s="52" t="s">
        <v>777</v>
      </c>
      <c r="I537" s="52" t="s">
        <v>20</v>
      </c>
    </row>
    <row r="538" spans="1:9">
      <c r="A538" s="48" t="s">
        <v>627</v>
      </c>
      <c r="B538" s="48" t="s">
        <v>625</v>
      </c>
      <c r="C538" s="48" t="s">
        <v>122</v>
      </c>
      <c r="D538" s="49">
        <v>1</v>
      </c>
      <c r="E538" s="50">
        <v>1192.33</v>
      </c>
      <c r="F538" s="51">
        <f t="shared" si="8"/>
        <v>1192.33</v>
      </c>
      <c r="G538" s="52" t="s">
        <v>66</v>
      </c>
      <c r="H538" s="52" t="s">
        <v>777</v>
      </c>
      <c r="I538" s="52" t="s">
        <v>20</v>
      </c>
    </row>
    <row r="539" spans="1:9">
      <c r="A539" s="48" t="s">
        <v>629</v>
      </c>
      <c r="B539" s="48" t="s">
        <v>628</v>
      </c>
      <c r="C539" s="48" t="s">
        <v>121</v>
      </c>
      <c r="D539" s="49">
        <v>1</v>
      </c>
      <c r="E539" s="50">
        <v>974.73</v>
      </c>
      <c r="F539" s="51">
        <f t="shared" si="8"/>
        <v>974.73</v>
      </c>
      <c r="G539" s="52" t="s">
        <v>66</v>
      </c>
      <c r="H539" s="52" t="s">
        <v>780</v>
      </c>
      <c r="I539" s="52" t="s">
        <v>14</v>
      </c>
    </row>
    <row r="540" spans="1:9">
      <c r="A540" s="48" t="s">
        <v>630</v>
      </c>
      <c r="B540" s="48" t="s">
        <v>628</v>
      </c>
      <c r="C540" s="48" t="s">
        <v>120</v>
      </c>
      <c r="D540" s="49">
        <v>1</v>
      </c>
      <c r="E540" s="50">
        <v>974.73</v>
      </c>
      <c r="F540" s="51">
        <f t="shared" si="8"/>
        <v>974.73</v>
      </c>
      <c r="G540" s="52" t="s">
        <v>66</v>
      </c>
      <c r="H540" s="52" t="s">
        <v>780</v>
      </c>
      <c r="I540" s="52" t="s">
        <v>14</v>
      </c>
    </row>
    <row r="541" spans="1:9">
      <c r="A541" s="48" t="s">
        <v>631</v>
      </c>
      <c r="B541" s="48" t="s">
        <v>632</v>
      </c>
      <c r="C541" s="48" t="s">
        <v>120</v>
      </c>
      <c r="D541" s="49">
        <v>1</v>
      </c>
      <c r="E541" s="50">
        <v>2551.36</v>
      </c>
      <c r="F541" s="51">
        <f t="shared" si="8"/>
        <v>2551.36</v>
      </c>
      <c r="G541" s="52" t="s">
        <v>66</v>
      </c>
      <c r="H541" s="52" t="s">
        <v>103</v>
      </c>
      <c r="I541" s="52" t="s">
        <v>17</v>
      </c>
    </row>
    <row r="542" spans="1:9">
      <c r="A542" s="48" t="s">
        <v>1766</v>
      </c>
      <c r="B542" s="48" t="s">
        <v>633</v>
      </c>
      <c r="C542" s="48" t="s">
        <v>123</v>
      </c>
      <c r="D542" s="49">
        <v>1</v>
      </c>
      <c r="E542" s="50">
        <v>1046.99</v>
      </c>
      <c r="F542" s="51">
        <f t="shared" si="8"/>
        <v>1046.99</v>
      </c>
      <c r="G542" s="52" t="s">
        <v>66</v>
      </c>
      <c r="H542" s="52" t="s">
        <v>69</v>
      </c>
      <c r="I542" s="52" t="s">
        <v>11</v>
      </c>
    </row>
    <row r="543" spans="1:9">
      <c r="A543" s="48" t="s">
        <v>634</v>
      </c>
      <c r="B543" s="48" t="s">
        <v>633</v>
      </c>
      <c r="C543" s="48" t="s">
        <v>121</v>
      </c>
      <c r="D543" s="49">
        <v>3</v>
      </c>
      <c r="E543" s="50">
        <v>1046.99</v>
      </c>
      <c r="F543" s="51">
        <f t="shared" si="8"/>
        <v>3140.9700000000003</v>
      </c>
      <c r="G543" s="52" t="s">
        <v>66</v>
      </c>
      <c r="H543" s="52" t="s">
        <v>69</v>
      </c>
      <c r="I543" s="52" t="s">
        <v>11</v>
      </c>
    </row>
    <row r="544" spans="1:9">
      <c r="A544" s="48" t="s">
        <v>635</v>
      </c>
      <c r="B544" s="48" t="s">
        <v>633</v>
      </c>
      <c r="C544" s="48" t="s">
        <v>120</v>
      </c>
      <c r="D544" s="49">
        <v>9</v>
      </c>
      <c r="E544" s="50">
        <v>1046.99</v>
      </c>
      <c r="F544" s="51">
        <f t="shared" si="8"/>
        <v>9422.91</v>
      </c>
      <c r="G544" s="52" t="s">
        <v>66</v>
      </c>
      <c r="H544" s="52" t="s">
        <v>69</v>
      </c>
      <c r="I544" s="52" t="s">
        <v>11</v>
      </c>
    </row>
    <row r="545" spans="1:9">
      <c r="A545" s="48" t="s">
        <v>875</v>
      </c>
      <c r="B545" s="48" t="s">
        <v>633</v>
      </c>
      <c r="C545" s="48" t="s">
        <v>126</v>
      </c>
      <c r="D545" s="49">
        <v>1</v>
      </c>
      <c r="E545" s="50">
        <v>608.79999999999995</v>
      </c>
      <c r="F545" s="51">
        <f t="shared" si="8"/>
        <v>608.79999999999995</v>
      </c>
      <c r="G545" s="52" t="s">
        <v>66</v>
      </c>
      <c r="H545" s="52" t="s">
        <v>69</v>
      </c>
      <c r="I545" s="52" t="s">
        <v>11</v>
      </c>
    </row>
    <row r="546" spans="1:9">
      <c r="A546" s="48" t="s">
        <v>876</v>
      </c>
      <c r="B546" s="48" t="s">
        <v>633</v>
      </c>
      <c r="C546" s="48" t="s">
        <v>122</v>
      </c>
      <c r="D546" s="49">
        <v>1</v>
      </c>
      <c r="E546" s="50">
        <v>1046.99</v>
      </c>
      <c r="F546" s="51">
        <f t="shared" si="8"/>
        <v>1046.99</v>
      </c>
      <c r="G546" s="52" t="s">
        <v>66</v>
      </c>
      <c r="H546" s="52" t="s">
        <v>69</v>
      </c>
      <c r="I546" s="52" t="s">
        <v>11</v>
      </c>
    </row>
    <row r="547" spans="1:9">
      <c r="A547" s="48" t="s">
        <v>873</v>
      </c>
      <c r="B547" s="48" t="s">
        <v>874</v>
      </c>
      <c r="C547" s="48" t="s">
        <v>121</v>
      </c>
      <c r="D547" s="49">
        <v>1</v>
      </c>
      <c r="E547" s="50">
        <v>971</v>
      </c>
      <c r="F547" s="51">
        <f t="shared" si="8"/>
        <v>971</v>
      </c>
      <c r="G547" s="52" t="s">
        <v>66</v>
      </c>
      <c r="H547" s="52" t="s">
        <v>69</v>
      </c>
      <c r="I547" s="52" t="s">
        <v>20</v>
      </c>
    </row>
    <row r="548" spans="1:9">
      <c r="A548" s="48" t="s">
        <v>1767</v>
      </c>
      <c r="B548" s="48" t="s">
        <v>636</v>
      </c>
      <c r="C548" s="48" t="s">
        <v>123</v>
      </c>
      <c r="D548" s="49">
        <v>2</v>
      </c>
      <c r="E548" s="50">
        <v>1046.99</v>
      </c>
      <c r="F548" s="51">
        <f t="shared" si="8"/>
        <v>2093.98</v>
      </c>
      <c r="G548" s="52" t="s">
        <v>66</v>
      </c>
      <c r="H548" s="52" t="s">
        <v>69</v>
      </c>
      <c r="I548" s="52" t="s">
        <v>17</v>
      </c>
    </row>
    <row r="549" spans="1:9">
      <c r="A549" s="48" t="s">
        <v>1768</v>
      </c>
      <c r="B549" s="48" t="s">
        <v>636</v>
      </c>
      <c r="C549" s="48" t="s">
        <v>125</v>
      </c>
      <c r="D549" s="49">
        <v>2</v>
      </c>
      <c r="E549" s="50">
        <v>1046.99</v>
      </c>
      <c r="F549" s="51">
        <f t="shared" si="8"/>
        <v>2093.98</v>
      </c>
      <c r="G549" s="52" t="s">
        <v>66</v>
      </c>
      <c r="H549" s="52" t="s">
        <v>69</v>
      </c>
      <c r="I549" s="52" t="s">
        <v>17</v>
      </c>
    </row>
    <row r="550" spans="1:9">
      <c r="A550" s="48" t="s">
        <v>882</v>
      </c>
      <c r="B550" s="48" t="s">
        <v>636</v>
      </c>
      <c r="C550" s="48" t="s">
        <v>121</v>
      </c>
      <c r="D550" s="49">
        <v>5</v>
      </c>
      <c r="E550" s="50">
        <v>1080.6500000000001</v>
      </c>
      <c r="F550" s="51">
        <f t="shared" si="8"/>
        <v>5403.25</v>
      </c>
      <c r="G550" s="52" t="s">
        <v>66</v>
      </c>
      <c r="H550" s="52" t="s">
        <v>69</v>
      </c>
      <c r="I550" s="52" t="s">
        <v>17</v>
      </c>
    </row>
    <row r="551" spans="1:9">
      <c r="A551" s="48" t="s">
        <v>637</v>
      </c>
      <c r="B551" s="48" t="s">
        <v>636</v>
      </c>
      <c r="C551" s="48" t="s">
        <v>124</v>
      </c>
      <c r="D551" s="49">
        <v>6</v>
      </c>
      <c r="E551" s="50">
        <v>1046.99</v>
      </c>
      <c r="F551" s="51">
        <f t="shared" si="8"/>
        <v>6281.9400000000005</v>
      </c>
      <c r="G551" s="52" t="s">
        <v>66</v>
      </c>
      <c r="H551" s="52" t="s">
        <v>69</v>
      </c>
      <c r="I551" s="52" t="s">
        <v>17</v>
      </c>
    </row>
    <row r="552" spans="1:9">
      <c r="A552" s="48" t="s">
        <v>638</v>
      </c>
      <c r="B552" s="48" t="s">
        <v>636</v>
      </c>
      <c r="C552" s="48" t="s">
        <v>120</v>
      </c>
      <c r="D552" s="49">
        <v>8</v>
      </c>
      <c r="E552" s="50">
        <v>1080.6500000000001</v>
      </c>
      <c r="F552" s="51">
        <f t="shared" si="8"/>
        <v>8645.2000000000007</v>
      </c>
      <c r="G552" s="52" t="s">
        <v>66</v>
      </c>
      <c r="H552" s="52" t="s">
        <v>69</v>
      </c>
      <c r="I552" s="52" t="s">
        <v>17</v>
      </c>
    </row>
    <row r="553" spans="1:9">
      <c r="A553" s="48" t="s">
        <v>639</v>
      </c>
      <c r="B553" s="48" t="s">
        <v>636</v>
      </c>
      <c r="C553" s="48" t="s">
        <v>126</v>
      </c>
      <c r="D553" s="49">
        <v>1</v>
      </c>
      <c r="E553" s="50">
        <v>1289</v>
      </c>
      <c r="F553" s="51">
        <f t="shared" si="8"/>
        <v>1289</v>
      </c>
      <c r="G553" s="52" t="s">
        <v>66</v>
      </c>
      <c r="H553" s="52" t="s">
        <v>69</v>
      </c>
      <c r="I553" s="52" t="s">
        <v>17</v>
      </c>
    </row>
    <row r="554" spans="1:9">
      <c r="A554" s="48" t="s">
        <v>640</v>
      </c>
      <c r="B554" s="48" t="s">
        <v>636</v>
      </c>
      <c r="C554" s="48" t="s">
        <v>122</v>
      </c>
      <c r="D554" s="49">
        <v>1</v>
      </c>
      <c r="E554" s="50">
        <v>1080.6500000000001</v>
      </c>
      <c r="F554" s="51">
        <f t="shared" si="8"/>
        <v>1080.6500000000001</v>
      </c>
      <c r="G554" s="52" t="s">
        <v>66</v>
      </c>
      <c r="H554" s="52" t="s">
        <v>69</v>
      </c>
      <c r="I554" s="52" t="s">
        <v>17</v>
      </c>
    </row>
    <row r="555" spans="1:9">
      <c r="A555" s="48" t="s">
        <v>877</v>
      </c>
      <c r="B555" s="48" t="s">
        <v>642</v>
      </c>
      <c r="C555" s="48" t="s">
        <v>121</v>
      </c>
      <c r="D555" s="49">
        <v>2</v>
      </c>
      <c r="E555" s="50">
        <v>608.79999999999995</v>
      </c>
      <c r="F555" s="51">
        <f t="shared" si="8"/>
        <v>1217.5999999999999</v>
      </c>
      <c r="G555" s="52" t="s">
        <v>66</v>
      </c>
      <c r="H555" s="52" t="s">
        <v>69</v>
      </c>
      <c r="I555" s="52" t="s">
        <v>15</v>
      </c>
    </row>
    <row r="556" spans="1:9">
      <c r="A556" s="48" t="s">
        <v>878</v>
      </c>
      <c r="B556" s="48" t="s">
        <v>642</v>
      </c>
      <c r="C556" s="48" t="s">
        <v>124</v>
      </c>
      <c r="D556" s="49">
        <v>2</v>
      </c>
      <c r="E556" s="50">
        <v>608.79999999999995</v>
      </c>
      <c r="F556" s="51">
        <f t="shared" si="8"/>
        <v>1217.5999999999999</v>
      </c>
      <c r="G556" s="52" t="s">
        <v>66</v>
      </c>
      <c r="H556" s="52" t="s">
        <v>69</v>
      </c>
      <c r="I556" s="52" t="s">
        <v>15</v>
      </c>
    </row>
    <row r="557" spans="1:9">
      <c r="A557" s="48" t="s">
        <v>641</v>
      </c>
      <c r="B557" s="48" t="s">
        <v>642</v>
      </c>
      <c r="C557" s="48" t="s">
        <v>120</v>
      </c>
      <c r="D557" s="49">
        <v>4</v>
      </c>
      <c r="E557" s="50">
        <v>644</v>
      </c>
      <c r="F557" s="51">
        <f t="shared" si="8"/>
        <v>2576</v>
      </c>
      <c r="G557" s="52" t="s">
        <v>66</v>
      </c>
      <c r="H557" s="52" t="s">
        <v>69</v>
      </c>
      <c r="I557" s="52" t="s">
        <v>15</v>
      </c>
    </row>
    <row r="558" spans="1:9">
      <c r="A558" s="48" t="s">
        <v>879</v>
      </c>
      <c r="B558" s="48" t="s">
        <v>642</v>
      </c>
      <c r="C558" s="48" t="s">
        <v>126</v>
      </c>
      <c r="D558" s="49">
        <v>1</v>
      </c>
      <c r="E558" s="50">
        <v>608.79999999999995</v>
      </c>
      <c r="F558" s="51">
        <f t="shared" si="8"/>
        <v>608.79999999999995</v>
      </c>
      <c r="G558" s="52" t="s">
        <v>66</v>
      </c>
      <c r="H558" s="52" t="s">
        <v>69</v>
      </c>
      <c r="I558" s="52" t="s">
        <v>15</v>
      </c>
    </row>
    <row r="559" spans="1:9">
      <c r="A559" s="48" t="s">
        <v>880</v>
      </c>
      <c r="B559" s="48" t="s">
        <v>642</v>
      </c>
      <c r="C559" s="48" t="s">
        <v>122</v>
      </c>
      <c r="D559" s="49">
        <v>2</v>
      </c>
      <c r="E559" s="50">
        <v>608.79999999999995</v>
      </c>
      <c r="F559" s="51">
        <f t="shared" si="8"/>
        <v>1217.5999999999999</v>
      </c>
      <c r="G559" s="52" t="s">
        <v>66</v>
      </c>
      <c r="H559" s="52" t="s">
        <v>69</v>
      </c>
      <c r="I559" s="52" t="s">
        <v>15</v>
      </c>
    </row>
    <row r="560" spans="1:9">
      <c r="A560" s="48" t="s">
        <v>881</v>
      </c>
      <c r="B560" s="48" t="s">
        <v>642</v>
      </c>
      <c r="C560" s="48" t="s">
        <v>852</v>
      </c>
      <c r="D560" s="49">
        <v>2</v>
      </c>
      <c r="E560" s="50">
        <v>608.79999999999995</v>
      </c>
      <c r="F560" s="51">
        <f t="shared" si="8"/>
        <v>1217.5999999999999</v>
      </c>
      <c r="G560" s="52" t="s">
        <v>66</v>
      </c>
      <c r="H560" s="52" t="s">
        <v>69</v>
      </c>
      <c r="I560" s="52" t="s">
        <v>15</v>
      </c>
    </row>
    <row r="561" spans="1:9">
      <c r="A561" s="48" t="s">
        <v>362</v>
      </c>
      <c r="B561" s="48" t="s">
        <v>262</v>
      </c>
      <c r="C561" s="48" t="s">
        <v>120</v>
      </c>
      <c r="D561" s="49">
        <v>1</v>
      </c>
      <c r="E561" s="50">
        <v>1345.55</v>
      </c>
      <c r="F561" s="51">
        <f t="shared" si="8"/>
        <v>1345.55</v>
      </c>
      <c r="G561" s="52" t="s">
        <v>66</v>
      </c>
      <c r="H561" s="52" t="s">
        <v>188</v>
      </c>
      <c r="I561" s="52" t="s">
        <v>11</v>
      </c>
    </row>
    <row r="562" spans="1:9">
      <c r="A562" s="48" t="s">
        <v>363</v>
      </c>
      <c r="B562" s="48" t="s">
        <v>262</v>
      </c>
      <c r="C562" s="48" t="s">
        <v>122</v>
      </c>
      <c r="D562" s="49">
        <v>2</v>
      </c>
      <c r="E562" s="50">
        <v>1345.56</v>
      </c>
      <c r="F562" s="51">
        <f t="shared" si="8"/>
        <v>2691.12</v>
      </c>
      <c r="G562" s="52" t="s">
        <v>66</v>
      </c>
      <c r="H562" s="52" t="s">
        <v>188</v>
      </c>
      <c r="I562" s="52" t="s">
        <v>11</v>
      </c>
    </row>
    <row r="563" spans="1:9">
      <c r="A563" s="48" t="s">
        <v>1280</v>
      </c>
      <c r="B563" s="48" t="s">
        <v>1281</v>
      </c>
      <c r="C563" s="48" t="s">
        <v>124</v>
      </c>
      <c r="D563" s="49">
        <v>1</v>
      </c>
      <c r="E563" s="50">
        <v>1369</v>
      </c>
      <c r="F563" s="51">
        <f t="shared" si="8"/>
        <v>1369</v>
      </c>
      <c r="G563" s="52" t="s">
        <v>66</v>
      </c>
      <c r="H563" s="52" t="s">
        <v>510</v>
      </c>
      <c r="I563" s="52" t="s">
        <v>68</v>
      </c>
    </row>
    <row r="564" spans="1:9">
      <c r="A564" s="48" t="s">
        <v>1586</v>
      </c>
      <c r="B564" s="48" t="s">
        <v>1587</v>
      </c>
      <c r="C564" s="48" t="s">
        <v>123</v>
      </c>
      <c r="D564" s="49">
        <v>1</v>
      </c>
      <c r="E564" s="50">
        <v>703.19</v>
      </c>
      <c r="F564" s="51">
        <f t="shared" si="8"/>
        <v>703.19</v>
      </c>
      <c r="G564" s="52" t="s">
        <v>66</v>
      </c>
      <c r="H564" s="52" t="s">
        <v>511</v>
      </c>
      <c r="I564" s="52" t="s">
        <v>13</v>
      </c>
    </row>
    <row r="565" spans="1:9">
      <c r="A565" s="48" t="s">
        <v>2076</v>
      </c>
      <c r="B565" s="48" t="s">
        <v>2077</v>
      </c>
      <c r="C565" s="48" t="s">
        <v>123</v>
      </c>
      <c r="D565" s="49">
        <v>1</v>
      </c>
      <c r="E565" s="50">
        <v>1860.24</v>
      </c>
      <c r="F565" s="51">
        <f t="shared" si="8"/>
        <v>1860.24</v>
      </c>
      <c r="G565" s="52" t="s">
        <v>66</v>
      </c>
      <c r="H565" s="52" t="s">
        <v>1661</v>
      </c>
      <c r="I565" s="52" t="s">
        <v>10</v>
      </c>
    </row>
    <row r="566" spans="1:9">
      <c r="A566" s="48" t="s">
        <v>2078</v>
      </c>
      <c r="B566" s="48" t="s">
        <v>2077</v>
      </c>
      <c r="C566" s="48" t="s">
        <v>125</v>
      </c>
      <c r="D566" s="49">
        <v>1</v>
      </c>
      <c r="E566" s="50">
        <v>1860.24</v>
      </c>
      <c r="F566" s="51">
        <f t="shared" si="8"/>
        <v>1860.24</v>
      </c>
      <c r="G566" s="52" t="s">
        <v>66</v>
      </c>
      <c r="H566" s="52" t="s">
        <v>1661</v>
      </c>
      <c r="I566" s="52" t="s">
        <v>10</v>
      </c>
    </row>
    <row r="567" spans="1:9">
      <c r="A567" s="48" t="s">
        <v>2079</v>
      </c>
      <c r="B567" s="48" t="s">
        <v>2077</v>
      </c>
      <c r="C567" s="48" t="s">
        <v>121</v>
      </c>
      <c r="D567" s="49">
        <v>3</v>
      </c>
      <c r="E567" s="50">
        <v>1860.24</v>
      </c>
      <c r="F567" s="51">
        <f t="shared" si="8"/>
        <v>5580.72</v>
      </c>
      <c r="G567" s="52" t="s">
        <v>66</v>
      </c>
      <c r="H567" s="52" t="s">
        <v>1661</v>
      </c>
      <c r="I567" s="52" t="s">
        <v>10</v>
      </c>
    </row>
    <row r="568" spans="1:9">
      <c r="A568" s="48" t="s">
        <v>2080</v>
      </c>
      <c r="B568" s="48" t="s">
        <v>2077</v>
      </c>
      <c r="C568" s="48" t="s">
        <v>120</v>
      </c>
      <c r="D568" s="49">
        <v>3</v>
      </c>
      <c r="E568" s="50">
        <v>1860.24</v>
      </c>
      <c r="F568" s="51">
        <f t="shared" si="8"/>
        <v>5580.72</v>
      </c>
      <c r="G568" s="52" t="s">
        <v>66</v>
      </c>
      <c r="H568" s="52" t="s">
        <v>1661</v>
      </c>
      <c r="I568" s="52" t="s">
        <v>10</v>
      </c>
    </row>
    <row r="569" spans="1:9">
      <c r="A569" s="48" t="s">
        <v>2081</v>
      </c>
      <c r="B569" s="48" t="s">
        <v>2077</v>
      </c>
      <c r="C569" s="48" t="s">
        <v>122</v>
      </c>
      <c r="D569" s="49">
        <v>2</v>
      </c>
      <c r="E569" s="50">
        <v>1860.24</v>
      </c>
      <c r="F569" s="51">
        <f t="shared" si="8"/>
        <v>3720.48</v>
      </c>
      <c r="G569" s="52" t="s">
        <v>66</v>
      </c>
      <c r="H569" s="52" t="s">
        <v>1661</v>
      </c>
      <c r="I569" s="52" t="s">
        <v>10</v>
      </c>
    </row>
    <row r="570" spans="1:9">
      <c r="A570" s="48" t="s">
        <v>2082</v>
      </c>
      <c r="B570" s="48" t="s">
        <v>2083</v>
      </c>
      <c r="C570" s="48" t="s">
        <v>123</v>
      </c>
      <c r="D570" s="49">
        <v>1</v>
      </c>
      <c r="E570" s="50">
        <v>1860.24</v>
      </c>
      <c r="F570" s="51">
        <f t="shared" si="8"/>
        <v>1860.24</v>
      </c>
      <c r="G570" s="52" t="s">
        <v>66</v>
      </c>
      <c r="H570" s="52" t="s">
        <v>1661</v>
      </c>
      <c r="I570" s="52" t="s">
        <v>20</v>
      </c>
    </row>
    <row r="571" spans="1:9">
      <c r="A571" s="48" t="s">
        <v>2084</v>
      </c>
      <c r="B571" s="48" t="s">
        <v>2083</v>
      </c>
      <c r="C571" s="48" t="s">
        <v>121</v>
      </c>
      <c r="D571" s="49">
        <v>3</v>
      </c>
      <c r="E571" s="50">
        <v>1860.24</v>
      </c>
      <c r="F571" s="51">
        <f t="shared" si="8"/>
        <v>5580.72</v>
      </c>
      <c r="G571" s="52" t="s">
        <v>66</v>
      </c>
      <c r="H571" s="52" t="s">
        <v>1661</v>
      </c>
      <c r="I571" s="52" t="s">
        <v>20</v>
      </c>
    </row>
    <row r="572" spans="1:9">
      <c r="A572" s="48" t="s">
        <v>2085</v>
      </c>
      <c r="B572" s="48" t="s">
        <v>2083</v>
      </c>
      <c r="C572" s="48" t="s">
        <v>120</v>
      </c>
      <c r="D572" s="49">
        <v>3</v>
      </c>
      <c r="E572" s="50">
        <v>1860.24</v>
      </c>
      <c r="F572" s="51">
        <f t="shared" si="8"/>
        <v>5580.72</v>
      </c>
      <c r="G572" s="52" t="s">
        <v>66</v>
      </c>
      <c r="H572" s="52" t="s">
        <v>1661</v>
      </c>
      <c r="I572" s="52" t="s">
        <v>20</v>
      </c>
    </row>
    <row r="573" spans="1:9">
      <c r="A573" s="48" t="s">
        <v>2086</v>
      </c>
      <c r="B573" s="48" t="s">
        <v>2083</v>
      </c>
      <c r="C573" s="48" t="s">
        <v>122</v>
      </c>
      <c r="D573" s="49">
        <v>1</v>
      </c>
      <c r="E573" s="50">
        <v>1860.24</v>
      </c>
      <c r="F573" s="51">
        <f t="shared" si="8"/>
        <v>1860.24</v>
      </c>
      <c r="G573" s="52" t="s">
        <v>66</v>
      </c>
      <c r="H573" s="52" t="s">
        <v>1661</v>
      </c>
      <c r="I573" s="52" t="s">
        <v>20</v>
      </c>
    </row>
    <row r="574" spans="1:9">
      <c r="A574" s="48" t="s">
        <v>1283</v>
      </c>
      <c r="B574" s="48" t="s">
        <v>1282</v>
      </c>
      <c r="C574" s="48" t="s">
        <v>121</v>
      </c>
      <c r="D574" s="49">
        <v>3</v>
      </c>
      <c r="E574" s="50">
        <v>703.19</v>
      </c>
      <c r="F574" s="51">
        <f t="shared" si="8"/>
        <v>2109.5700000000002</v>
      </c>
      <c r="G574" s="52" t="s">
        <v>66</v>
      </c>
      <c r="H574" s="52" t="s">
        <v>512</v>
      </c>
      <c r="I574" s="52" t="s">
        <v>13</v>
      </c>
    </row>
    <row r="575" spans="1:9">
      <c r="A575" s="48" t="s">
        <v>1909</v>
      </c>
      <c r="B575" s="48" t="s">
        <v>1289</v>
      </c>
      <c r="C575" s="48" t="s">
        <v>123</v>
      </c>
      <c r="D575" s="49">
        <v>2</v>
      </c>
      <c r="E575" s="50">
        <v>1326.55</v>
      </c>
      <c r="F575" s="51">
        <f t="shared" si="8"/>
        <v>2653.1</v>
      </c>
      <c r="G575" s="52" t="s">
        <v>66</v>
      </c>
      <c r="H575" s="52" t="s">
        <v>513</v>
      </c>
      <c r="I575" s="52" t="s">
        <v>10</v>
      </c>
    </row>
    <row r="576" spans="1:9">
      <c r="A576" s="48" t="s">
        <v>1288</v>
      </c>
      <c r="B576" s="48" t="s">
        <v>1289</v>
      </c>
      <c r="C576" s="48" t="s">
        <v>125</v>
      </c>
      <c r="D576" s="49">
        <v>1</v>
      </c>
      <c r="E576" s="50">
        <v>1326.55</v>
      </c>
      <c r="F576" s="51">
        <f t="shared" si="8"/>
        <v>1326.55</v>
      </c>
      <c r="G576" s="52" t="s">
        <v>66</v>
      </c>
      <c r="H576" s="52" t="s">
        <v>513</v>
      </c>
      <c r="I576" s="52" t="s">
        <v>10</v>
      </c>
    </row>
    <row r="577" spans="1:9">
      <c r="A577" s="48" t="s">
        <v>1290</v>
      </c>
      <c r="B577" s="48" t="s">
        <v>1289</v>
      </c>
      <c r="C577" s="48" t="s">
        <v>121</v>
      </c>
      <c r="D577" s="49">
        <v>6</v>
      </c>
      <c r="E577" s="50">
        <v>1326.55</v>
      </c>
      <c r="F577" s="51">
        <f t="shared" si="8"/>
        <v>7959.2999999999993</v>
      </c>
      <c r="G577" s="52" t="s">
        <v>66</v>
      </c>
      <c r="H577" s="52" t="s">
        <v>513</v>
      </c>
      <c r="I577" s="52" t="s">
        <v>10</v>
      </c>
    </row>
    <row r="578" spans="1:9">
      <c r="A578" s="48" t="s">
        <v>1291</v>
      </c>
      <c r="B578" s="48" t="s">
        <v>1289</v>
      </c>
      <c r="C578" s="48" t="s">
        <v>124</v>
      </c>
      <c r="D578" s="49">
        <v>3</v>
      </c>
      <c r="E578" s="50">
        <v>1326.55</v>
      </c>
      <c r="F578" s="51">
        <f t="shared" ref="F578:F641" si="9">D578*E578</f>
        <v>3979.6499999999996</v>
      </c>
      <c r="G578" s="52" t="s">
        <v>66</v>
      </c>
      <c r="H578" s="52" t="s">
        <v>513</v>
      </c>
      <c r="I578" s="52" t="s">
        <v>10</v>
      </c>
    </row>
    <row r="579" spans="1:9">
      <c r="A579" s="48" t="s">
        <v>1292</v>
      </c>
      <c r="B579" s="48" t="s">
        <v>1289</v>
      </c>
      <c r="C579" s="48" t="s">
        <v>120</v>
      </c>
      <c r="D579" s="49">
        <v>10</v>
      </c>
      <c r="E579" s="50">
        <v>1326.55</v>
      </c>
      <c r="F579" s="51">
        <f t="shared" si="9"/>
        <v>13265.5</v>
      </c>
      <c r="G579" s="52" t="s">
        <v>66</v>
      </c>
      <c r="H579" s="52" t="s">
        <v>513</v>
      </c>
      <c r="I579" s="52" t="s">
        <v>10</v>
      </c>
    </row>
    <row r="580" spans="1:9">
      <c r="A580" s="48" t="s">
        <v>1293</v>
      </c>
      <c r="B580" s="48" t="s">
        <v>1289</v>
      </c>
      <c r="C580" s="48" t="s">
        <v>126</v>
      </c>
      <c r="D580" s="49">
        <v>3</v>
      </c>
      <c r="E580" s="50">
        <v>1326.55</v>
      </c>
      <c r="F580" s="51">
        <f t="shared" si="9"/>
        <v>3979.6499999999996</v>
      </c>
      <c r="G580" s="52" t="s">
        <v>66</v>
      </c>
      <c r="H580" s="52" t="s">
        <v>513</v>
      </c>
      <c r="I580" s="52" t="s">
        <v>10</v>
      </c>
    </row>
    <row r="581" spans="1:9">
      <c r="A581" s="48" t="s">
        <v>1294</v>
      </c>
      <c r="B581" s="48" t="s">
        <v>1289</v>
      </c>
      <c r="C581" s="48" t="s">
        <v>122</v>
      </c>
      <c r="D581" s="49">
        <v>3</v>
      </c>
      <c r="E581" s="50">
        <v>1326.55</v>
      </c>
      <c r="F581" s="51">
        <f t="shared" si="9"/>
        <v>3979.6499999999996</v>
      </c>
      <c r="G581" s="52" t="s">
        <v>66</v>
      </c>
      <c r="H581" s="52" t="s">
        <v>513</v>
      </c>
      <c r="I581" s="52" t="s">
        <v>10</v>
      </c>
    </row>
    <row r="582" spans="1:9">
      <c r="A582" s="48" t="s">
        <v>1285</v>
      </c>
      <c r="B582" s="48" t="s">
        <v>1284</v>
      </c>
      <c r="C582" s="48" t="s">
        <v>124</v>
      </c>
      <c r="D582" s="49">
        <v>1</v>
      </c>
      <c r="E582" s="50">
        <v>939.61</v>
      </c>
      <c r="F582" s="51">
        <f t="shared" si="9"/>
        <v>939.61</v>
      </c>
      <c r="G582" s="52" t="s">
        <v>66</v>
      </c>
      <c r="H582" s="52" t="s">
        <v>513</v>
      </c>
      <c r="I582" s="52" t="s">
        <v>11</v>
      </c>
    </row>
    <row r="583" spans="1:9">
      <c r="A583" s="48" t="s">
        <v>1286</v>
      </c>
      <c r="B583" s="48" t="s">
        <v>1284</v>
      </c>
      <c r="C583" s="48" t="s">
        <v>120</v>
      </c>
      <c r="D583" s="49">
        <v>2</v>
      </c>
      <c r="E583" s="50">
        <v>939.61</v>
      </c>
      <c r="F583" s="51">
        <f t="shared" si="9"/>
        <v>1879.22</v>
      </c>
      <c r="G583" s="52" t="s">
        <v>66</v>
      </c>
      <c r="H583" s="52" t="s">
        <v>513</v>
      </c>
      <c r="I583" s="52" t="s">
        <v>11</v>
      </c>
    </row>
    <row r="584" spans="1:9">
      <c r="A584" s="48" t="s">
        <v>1287</v>
      </c>
      <c r="B584" s="48" t="s">
        <v>1284</v>
      </c>
      <c r="C584" s="48" t="s">
        <v>122</v>
      </c>
      <c r="D584" s="49">
        <v>1</v>
      </c>
      <c r="E584" s="50">
        <v>939.61</v>
      </c>
      <c r="F584" s="51">
        <f t="shared" si="9"/>
        <v>939.61</v>
      </c>
      <c r="G584" s="52" t="s">
        <v>66</v>
      </c>
      <c r="H584" s="52" t="s">
        <v>513</v>
      </c>
      <c r="I584" s="52" t="s">
        <v>11</v>
      </c>
    </row>
    <row r="585" spans="1:9">
      <c r="A585" s="48" t="s">
        <v>2087</v>
      </c>
      <c r="B585" s="48" t="s">
        <v>2088</v>
      </c>
      <c r="C585" s="48" t="s">
        <v>123</v>
      </c>
      <c r="D585" s="49">
        <v>2</v>
      </c>
      <c r="E585" s="50">
        <v>1659.77</v>
      </c>
      <c r="F585" s="51">
        <f t="shared" si="9"/>
        <v>3319.54</v>
      </c>
      <c r="G585" s="52" t="s">
        <v>66</v>
      </c>
      <c r="H585" s="52" t="s">
        <v>1671</v>
      </c>
      <c r="I585" s="52" t="s">
        <v>20</v>
      </c>
    </row>
    <row r="586" spans="1:9">
      <c r="A586" s="48" t="s">
        <v>2089</v>
      </c>
      <c r="B586" s="48" t="s">
        <v>2088</v>
      </c>
      <c r="C586" s="48" t="s">
        <v>125</v>
      </c>
      <c r="D586" s="49">
        <v>1</v>
      </c>
      <c r="E586" s="50">
        <v>1659.77</v>
      </c>
      <c r="F586" s="51">
        <f t="shared" si="9"/>
        <v>1659.77</v>
      </c>
      <c r="G586" s="52" t="s">
        <v>66</v>
      </c>
      <c r="H586" s="52" t="s">
        <v>1671</v>
      </c>
      <c r="I586" s="52" t="s">
        <v>20</v>
      </c>
    </row>
    <row r="587" spans="1:9">
      <c r="A587" s="48" t="s">
        <v>2090</v>
      </c>
      <c r="B587" s="48" t="s">
        <v>2088</v>
      </c>
      <c r="C587" s="48" t="s">
        <v>121</v>
      </c>
      <c r="D587" s="49">
        <v>4</v>
      </c>
      <c r="E587" s="50">
        <v>1659.77</v>
      </c>
      <c r="F587" s="51">
        <f t="shared" si="9"/>
        <v>6639.08</v>
      </c>
      <c r="G587" s="52" t="s">
        <v>66</v>
      </c>
      <c r="H587" s="52" t="s">
        <v>1671</v>
      </c>
      <c r="I587" s="52" t="s">
        <v>20</v>
      </c>
    </row>
    <row r="588" spans="1:9">
      <c r="A588" s="48" t="s">
        <v>2091</v>
      </c>
      <c r="B588" s="48" t="s">
        <v>2088</v>
      </c>
      <c r="C588" s="48" t="s">
        <v>124</v>
      </c>
      <c r="D588" s="49">
        <v>2</v>
      </c>
      <c r="E588" s="50">
        <v>1659.77</v>
      </c>
      <c r="F588" s="51">
        <f t="shared" si="9"/>
        <v>3319.54</v>
      </c>
      <c r="G588" s="52" t="s">
        <v>66</v>
      </c>
      <c r="H588" s="52" t="s">
        <v>1671</v>
      </c>
      <c r="I588" s="52" t="s">
        <v>20</v>
      </c>
    </row>
    <row r="589" spans="1:9">
      <c r="A589" s="48" t="s">
        <v>2092</v>
      </c>
      <c r="B589" s="48" t="s">
        <v>2088</v>
      </c>
      <c r="C589" s="48" t="s">
        <v>120</v>
      </c>
      <c r="D589" s="49">
        <v>4</v>
      </c>
      <c r="E589" s="50">
        <v>1659.77</v>
      </c>
      <c r="F589" s="51">
        <f t="shared" si="9"/>
        <v>6639.08</v>
      </c>
      <c r="G589" s="52" t="s">
        <v>66</v>
      </c>
      <c r="H589" s="52" t="s">
        <v>1671</v>
      </c>
      <c r="I589" s="52" t="s">
        <v>20</v>
      </c>
    </row>
    <row r="590" spans="1:9">
      <c r="A590" s="48" t="s">
        <v>2093</v>
      </c>
      <c r="B590" s="48" t="s">
        <v>2088</v>
      </c>
      <c r="C590" s="48" t="s">
        <v>126</v>
      </c>
      <c r="D590" s="49">
        <v>1</v>
      </c>
      <c r="E590" s="50">
        <v>1659.77</v>
      </c>
      <c r="F590" s="51">
        <f t="shared" si="9"/>
        <v>1659.77</v>
      </c>
      <c r="G590" s="52" t="s">
        <v>66</v>
      </c>
      <c r="H590" s="52" t="s">
        <v>1671</v>
      </c>
      <c r="I590" s="52" t="s">
        <v>20</v>
      </c>
    </row>
    <row r="591" spans="1:9">
      <c r="A591" s="48" t="s">
        <v>2094</v>
      </c>
      <c r="B591" s="48" t="s">
        <v>2088</v>
      </c>
      <c r="C591" s="48" t="s">
        <v>122</v>
      </c>
      <c r="D591" s="49">
        <v>2</v>
      </c>
      <c r="E591" s="50">
        <v>1659.77</v>
      </c>
      <c r="F591" s="51">
        <f t="shared" si="9"/>
        <v>3319.54</v>
      </c>
      <c r="G591" s="52" t="s">
        <v>66</v>
      </c>
      <c r="H591" s="52" t="s">
        <v>1671</v>
      </c>
      <c r="I591" s="52" t="s">
        <v>20</v>
      </c>
    </row>
    <row r="592" spans="1:9">
      <c r="A592" s="48" t="s">
        <v>2095</v>
      </c>
      <c r="B592" s="48" t="s">
        <v>2088</v>
      </c>
      <c r="C592" s="48" t="s">
        <v>1174</v>
      </c>
      <c r="D592" s="49">
        <v>1</v>
      </c>
      <c r="E592" s="50">
        <v>1659.77</v>
      </c>
      <c r="F592" s="51">
        <f t="shared" si="9"/>
        <v>1659.77</v>
      </c>
      <c r="G592" s="52" t="s">
        <v>66</v>
      </c>
      <c r="H592" s="52" t="s">
        <v>1671</v>
      </c>
      <c r="I592" s="52" t="s">
        <v>20</v>
      </c>
    </row>
    <row r="593" spans="1:9">
      <c r="A593" s="48" t="s">
        <v>1301</v>
      </c>
      <c r="B593" s="48" t="s">
        <v>1302</v>
      </c>
      <c r="C593" s="48" t="s">
        <v>121</v>
      </c>
      <c r="D593" s="49">
        <v>1</v>
      </c>
      <c r="E593" s="50">
        <v>1176.03</v>
      </c>
      <c r="F593" s="51">
        <f t="shared" si="9"/>
        <v>1176.03</v>
      </c>
      <c r="G593" s="52" t="s">
        <v>66</v>
      </c>
      <c r="H593" s="52" t="s">
        <v>445</v>
      </c>
      <c r="I593" s="52" t="s">
        <v>11</v>
      </c>
    </row>
    <row r="594" spans="1:9">
      <c r="A594" s="48" t="s">
        <v>1303</v>
      </c>
      <c r="B594" s="48" t="s">
        <v>1302</v>
      </c>
      <c r="C594" s="48" t="s">
        <v>120</v>
      </c>
      <c r="D594" s="49">
        <v>2</v>
      </c>
      <c r="E594" s="50">
        <v>1176.03</v>
      </c>
      <c r="F594" s="51">
        <f t="shared" si="9"/>
        <v>2352.06</v>
      </c>
      <c r="G594" s="52" t="s">
        <v>66</v>
      </c>
      <c r="H594" s="52" t="s">
        <v>445</v>
      </c>
      <c r="I594" s="52" t="s">
        <v>11</v>
      </c>
    </row>
    <row r="595" spans="1:9">
      <c r="A595" s="48" t="s">
        <v>1304</v>
      </c>
      <c r="B595" s="48" t="s">
        <v>1302</v>
      </c>
      <c r="C595" s="48" t="s">
        <v>122</v>
      </c>
      <c r="D595" s="49">
        <v>2</v>
      </c>
      <c r="E595" s="50">
        <v>1176.03</v>
      </c>
      <c r="F595" s="51">
        <f t="shared" si="9"/>
        <v>2352.06</v>
      </c>
      <c r="G595" s="52" t="s">
        <v>66</v>
      </c>
      <c r="H595" s="52" t="s">
        <v>445</v>
      </c>
      <c r="I595" s="52" t="s">
        <v>11</v>
      </c>
    </row>
    <row r="596" spans="1:9">
      <c r="A596" s="48" t="s">
        <v>1295</v>
      </c>
      <c r="B596" s="48" t="s">
        <v>1296</v>
      </c>
      <c r="C596" s="48" t="s">
        <v>121</v>
      </c>
      <c r="D596" s="49">
        <v>2</v>
      </c>
      <c r="E596" s="50">
        <v>1176.03</v>
      </c>
      <c r="F596" s="51">
        <f t="shared" si="9"/>
        <v>2352.06</v>
      </c>
      <c r="G596" s="52" t="s">
        <v>66</v>
      </c>
      <c r="H596" s="52" t="s">
        <v>445</v>
      </c>
      <c r="I596" s="52" t="s">
        <v>20</v>
      </c>
    </row>
    <row r="597" spans="1:9">
      <c r="A597" s="48" t="s">
        <v>1297</v>
      </c>
      <c r="B597" s="48" t="s">
        <v>1296</v>
      </c>
      <c r="C597" s="48" t="s">
        <v>124</v>
      </c>
      <c r="D597" s="49">
        <v>3</v>
      </c>
      <c r="E597" s="50">
        <v>1176.03</v>
      </c>
      <c r="F597" s="51">
        <f t="shared" si="9"/>
        <v>3528.09</v>
      </c>
      <c r="G597" s="52" t="s">
        <v>66</v>
      </c>
      <c r="H597" s="52" t="s">
        <v>445</v>
      </c>
      <c r="I597" s="52" t="s">
        <v>20</v>
      </c>
    </row>
    <row r="598" spans="1:9">
      <c r="A598" s="48" t="s">
        <v>1298</v>
      </c>
      <c r="B598" s="48" t="s">
        <v>1296</v>
      </c>
      <c r="C598" s="48" t="s">
        <v>120</v>
      </c>
      <c r="D598" s="49">
        <v>5</v>
      </c>
      <c r="E598" s="50">
        <v>1176.03</v>
      </c>
      <c r="F598" s="51">
        <f t="shared" si="9"/>
        <v>5880.15</v>
      </c>
      <c r="G598" s="52" t="s">
        <v>66</v>
      </c>
      <c r="H598" s="52" t="s">
        <v>445</v>
      </c>
      <c r="I598" s="52" t="s">
        <v>20</v>
      </c>
    </row>
    <row r="599" spans="1:9">
      <c r="A599" s="48" t="s">
        <v>1299</v>
      </c>
      <c r="B599" s="48" t="s">
        <v>1296</v>
      </c>
      <c r="C599" s="48" t="s">
        <v>126</v>
      </c>
      <c r="D599" s="49">
        <v>1</v>
      </c>
      <c r="E599" s="50">
        <v>1176.03</v>
      </c>
      <c r="F599" s="51">
        <f t="shared" si="9"/>
        <v>1176.03</v>
      </c>
      <c r="G599" s="52" t="s">
        <v>66</v>
      </c>
      <c r="H599" s="52" t="s">
        <v>445</v>
      </c>
      <c r="I599" s="52" t="s">
        <v>20</v>
      </c>
    </row>
    <row r="600" spans="1:9">
      <c r="A600" s="48" t="s">
        <v>1300</v>
      </c>
      <c r="B600" s="48" t="s">
        <v>1296</v>
      </c>
      <c r="C600" s="48" t="s">
        <v>122</v>
      </c>
      <c r="D600" s="49">
        <v>1</v>
      </c>
      <c r="E600" s="50">
        <v>1176.03</v>
      </c>
      <c r="F600" s="51">
        <f t="shared" si="9"/>
        <v>1176.03</v>
      </c>
      <c r="G600" s="52" t="s">
        <v>66</v>
      </c>
      <c r="H600" s="52" t="s">
        <v>445</v>
      </c>
      <c r="I600" s="52" t="s">
        <v>20</v>
      </c>
    </row>
    <row r="601" spans="1:9">
      <c r="A601" s="48" t="s">
        <v>1305</v>
      </c>
      <c r="B601" s="48" t="s">
        <v>1306</v>
      </c>
      <c r="C601" s="48" t="s">
        <v>124</v>
      </c>
      <c r="D601" s="49">
        <v>1</v>
      </c>
      <c r="E601" s="50">
        <v>1278</v>
      </c>
      <c r="F601" s="51">
        <f t="shared" si="9"/>
        <v>1278</v>
      </c>
      <c r="G601" s="52" t="s">
        <v>66</v>
      </c>
      <c r="H601" s="52" t="s">
        <v>522</v>
      </c>
      <c r="I601" s="52" t="s">
        <v>16</v>
      </c>
    </row>
    <row r="602" spans="1:9">
      <c r="A602" s="48" t="s">
        <v>1314</v>
      </c>
      <c r="B602" s="48" t="s">
        <v>1315</v>
      </c>
      <c r="C602" s="48" t="s">
        <v>123</v>
      </c>
      <c r="D602" s="49">
        <v>1</v>
      </c>
      <c r="E602" s="50">
        <v>939.61</v>
      </c>
      <c r="F602" s="51">
        <f t="shared" si="9"/>
        <v>939.61</v>
      </c>
      <c r="G602" s="52" t="s">
        <v>66</v>
      </c>
      <c r="H602" s="52" t="s">
        <v>444</v>
      </c>
      <c r="I602" s="52" t="s">
        <v>16</v>
      </c>
    </row>
    <row r="603" spans="1:9">
      <c r="A603" s="48" t="s">
        <v>1316</v>
      </c>
      <c r="B603" s="48" t="s">
        <v>1315</v>
      </c>
      <c r="C603" s="48" t="s">
        <v>124</v>
      </c>
      <c r="D603" s="49">
        <v>2</v>
      </c>
      <c r="E603" s="50">
        <v>1326.55</v>
      </c>
      <c r="F603" s="51">
        <f t="shared" si="9"/>
        <v>2653.1</v>
      </c>
      <c r="G603" s="52" t="s">
        <v>66</v>
      </c>
      <c r="H603" s="52" t="s">
        <v>444</v>
      </c>
      <c r="I603" s="52" t="s">
        <v>16</v>
      </c>
    </row>
    <row r="604" spans="1:9">
      <c r="A604" s="48" t="s">
        <v>1317</v>
      </c>
      <c r="B604" s="48" t="s">
        <v>1315</v>
      </c>
      <c r="C604" s="48" t="s">
        <v>126</v>
      </c>
      <c r="D604" s="49">
        <v>3</v>
      </c>
      <c r="E604" s="50">
        <v>1326.55</v>
      </c>
      <c r="F604" s="51">
        <f t="shared" si="9"/>
        <v>3979.6499999999996</v>
      </c>
      <c r="G604" s="52" t="s">
        <v>66</v>
      </c>
      <c r="H604" s="52" t="s">
        <v>444</v>
      </c>
      <c r="I604" s="52" t="s">
        <v>16</v>
      </c>
    </row>
    <row r="605" spans="1:9">
      <c r="A605" s="48" t="s">
        <v>1318</v>
      </c>
      <c r="B605" s="48" t="s">
        <v>1315</v>
      </c>
      <c r="C605" s="48" t="s">
        <v>122</v>
      </c>
      <c r="D605" s="49">
        <v>3</v>
      </c>
      <c r="E605" s="50">
        <v>1326.55</v>
      </c>
      <c r="F605" s="51">
        <f t="shared" si="9"/>
        <v>3979.6499999999996</v>
      </c>
      <c r="G605" s="52" t="s">
        <v>66</v>
      </c>
      <c r="H605" s="52" t="s">
        <v>444</v>
      </c>
      <c r="I605" s="52" t="s">
        <v>16</v>
      </c>
    </row>
    <row r="606" spans="1:9">
      <c r="A606" s="48" t="s">
        <v>1307</v>
      </c>
      <c r="B606" s="48" t="s">
        <v>1308</v>
      </c>
      <c r="C606" s="48" t="s">
        <v>123</v>
      </c>
      <c r="D606" s="49">
        <v>1</v>
      </c>
      <c r="E606" s="50">
        <v>939.61</v>
      </c>
      <c r="F606" s="51">
        <f t="shared" si="9"/>
        <v>939.61</v>
      </c>
      <c r="G606" s="52" t="s">
        <v>66</v>
      </c>
      <c r="H606" s="52" t="s">
        <v>444</v>
      </c>
      <c r="I606" s="52" t="s">
        <v>20</v>
      </c>
    </row>
    <row r="607" spans="1:9">
      <c r="A607" s="48" t="s">
        <v>1309</v>
      </c>
      <c r="B607" s="48" t="s">
        <v>1308</v>
      </c>
      <c r="C607" s="48" t="s">
        <v>125</v>
      </c>
      <c r="D607" s="49">
        <v>1</v>
      </c>
      <c r="E607" s="50">
        <v>939.61</v>
      </c>
      <c r="F607" s="51">
        <f t="shared" si="9"/>
        <v>939.61</v>
      </c>
      <c r="G607" s="52" t="s">
        <v>66</v>
      </c>
      <c r="H607" s="52" t="s">
        <v>444</v>
      </c>
      <c r="I607" s="52" t="s">
        <v>20</v>
      </c>
    </row>
    <row r="608" spans="1:9">
      <c r="A608" s="48" t="s">
        <v>1310</v>
      </c>
      <c r="B608" s="48" t="s">
        <v>1308</v>
      </c>
      <c r="C608" s="48" t="s">
        <v>121</v>
      </c>
      <c r="D608" s="49">
        <v>1</v>
      </c>
      <c r="E608" s="50">
        <v>1326.55</v>
      </c>
      <c r="F608" s="51">
        <f t="shared" si="9"/>
        <v>1326.55</v>
      </c>
      <c r="G608" s="52" t="s">
        <v>66</v>
      </c>
      <c r="H608" s="52" t="s">
        <v>444</v>
      </c>
      <c r="I608" s="52" t="s">
        <v>20</v>
      </c>
    </row>
    <row r="609" spans="1:9">
      <c r="A609" s="48" t="s">
        <v>1311</v>
      </c>
      <c r="B609" s="48" t="s">
        <v>1308</v>
      </c>
      <c r="C609" s="48" t="s">
        <v>120</v>
      </c>
      <c r="D609" s="49">
        <v>1</v>
      </c>
      <c r="E609" s="50">
        <v>1326.55</v>
      </c>
      <c r="F609" s="51">
        <f t="shared" si="9"/>
        <v>1326.55</v>
      </c>
      <c r="G609" s="52" t="s">
        <v>66</v>
      </c>
      <c r="H609" s="52" t="s">
        <v>444</v>
      </c>
      <c r="I609" s="52" t="s">
        <v>20</v>
      </c>
    </row>
    <row r="610" spans="1:9">
      <c r="A610" s="48" t="s">
        <v>1312</v>
      </c>
      <c r="B610" s="48" t="s">
        <v>1308</v>
      </c>
      <c r="C610" s="48" t="s">
        <v>126</v>
      </c>
      <c r="D610" s="49">
        <v>2</v>
      </c>
      <c r="E610" s="50">
        <v>1326.55</v>
      </c>
      <c r="F610" s="51">
        <f t="shared" si="9"/>
        <v>2653.1</v>
      </c>
      <c r="G610" s="52" t="s">
        <v>66</v>
      </c>
      <c r="H610" s="52" t="s">
        <v>444</v>
      </c>
      <c r="I610" s="52" t="s">
        <v>20</v>
      </c>
    </row>
    <row r="611" spans="1:9">
      <c r="A611" s="48" t="s">
        <v>1313</v>
      </c>
      <c r="B611" s="48" t="s">
        <v>1308</v>
      </c>
      <c r="C611" s="48" t="s">
        <v>122</v>
      </c>
      <c r="D611" s="49">
        <v>2</v>
      </c>
      <c r="E611" s="50">
        <v>1326.55</v>
      </c>
      <c r="F611" s="51">
        <f t="shared" si="9"/>
        <v>2653.1</v>
      </c>
      <c r="G611" s="52" t="s">
        <v>66</v>
      </c>
      <c r="H611" s="52" t="s">
        <v>444</v>
      </c>
      <c r="I611" s="52" t="s">
        <v>20</v>
      </c>
    </row>
    <row r="612" spans="1:9">
      <c r="A612" s="48" t="s">
        <v>1910</v>
      </c>
      <c r="B612" s="48" t="s">
        <v>1320</v>
      </c>
      <c r="C612" s="48" t="s">
        <v>123</v>
      </c>
      <c r="D612" s="49">
        <v>2</v>
      </c>
      <c r="E612" s="50">
        <v>1126.98</v>
      </c>
      <c r="F612" s="51">
        <f t="shared" si="9"/>
        <v>2253.96</v>
      </c>
      <c r="G612" s="52" t="s">
        <v>66</v>
      </c>
      <c r="H612" s="52" t="s">
        <v>446</v>
      </c>
      <c r="I612" s="52" t="s">
        <v>11</v>
      </c>
    </row>
    <row r="613" spans="1:9">
      <c r="A613" s="48" t="s">
        <v>1911</v>
      </c>
      <c r="B613" s="48" t="s">
        <v>1320</v>
      </c>
      <c r="C613" s="48" t="s">
        <v>125</v>
      </c>
      <c r="D613" s="49">
        <v>4</v>
      </c>
      <c r="E613" s="50">
        <v>1126.98</v>
      </c>
      <c r="F613" s="51">
        <f t="shared" si="9"/>
        <v>4507.92</v>
      </c>
      <c r="G613" s="52" t="s">
        <v>66</v>
      </c>
      <c r="H613" s="52" t="s">
        <v>446</v>
      </c>
      <c r="I613" s="52" t="s">
        <v>11</v>
      </c>
    </row>
    <row r="614" spans="1:9">
      <c r="A614" s="48" t="s">
        <v>1319</v>
      </c>
      <c r="B614" s="48" t="s">
        <v>1320</v>
      </c>
      <c r="C614" s="48" t="s">
        <v>121</v>
      </c>
      <c r="D614" s="49">
        <v>6</v>
      </c>
      <c r="E614" s="50">
        <v>1126.98</v>
      </c>
      <c r="F614" s="51">
        <f t="shared" si="9"/>
        <v>6761.88</v>
      </c>
      <c r="G614" s="52" t="s">
        <v>66</v>
      </c>
      <c r="H614" s="52" t="s">
        <v>446</v>
      </c>
      <c r="I614" s="52" t="s">
        <v>11</v>
      </c>
    </row>
    <row r="615" spans="1:9">
      <c r="A615" s="48" t="s">
        <v>1321</v>
      </c>
      <c r="B615" s="48" t="s">
        <v>1320</v>
      </c>
      <c r="C615" s="48" t="s">
        <v>124</v>
      </c>
      <c r="D615" s="49">
        <v>7</v>
      </c>
      <c r="E615" s="50">
        <v>1126.98</v>
      </c>
      <c r="F615" s="51">
        <f t="shared" si="9"/>
        <v>7888.8600000000006</v>
      </c>
      <c r="G615" s="52" t="s">
        <v>66</v>
      </c>
      <c r="H615" s="52" t="s">
        <v>446</v>
      </c>
      <c r="I615" s="52" t="s">
        <v>11</v>
      </c>
    </row>
    <row r="616" spans="1:9">
      <c r="A616" s="48" t="s">
        <v>1912</v>
      </c>
      <c r="B616" s="48" t="s">
        <v>1320</v>
      </c>
      <c r="C616" s="48" t="s">
        <v>120</v>
      </c>
      <c r="D616" s="49">
        <v>8</v>
      </c>
      <c r="E616" s="50">
        <v>1126.98</v>
      </c>
      <c r="F616" s="51">
        <f t="shared" si="9"/>
        <v>9015.84</v>
      </c>
      <c r="G616" s="52" t="s">
        <v>66</v>
      </c>
      <c r="H616" s="52" t="s">
        <v>446</v>
      </c>
      <c r="I616" s="52" t="s">
        <v>11</v>
      </c>
    </row>
    <row r="617" spans="1:9">
      <c r="A617" s="48" t="s">
        <v>1322</v>
      </c>
      <c r="B617" s="48" t="s">
        <v>1320</v>
      </c>
      <c r="C617" s="48" t="s">
        <v>126</v>
      </c>
      <c r="D617" s="49">
        <v>5</v>
      </c>
      <c r="E617" s="50">
        <v>1126.98</v>
      </c>
      <c r="F617" s="51">
        <f t="shared" si="9"/>
        <v>5634.9</v>
      </c>
      <c r="G617" s="52" t="s">
        <v>66</v>
      </c>
      <c r="H617" s="52" t="s">
        <v>446</v>
      </c>
      <c r="I617" s="52" t="s">
        <v>11</v>
      </c>
    </row>
    <row r="618" spans="1:9">
      <c r="A618" s="48" t="s">
        <v>1913</v>
      </c>
      <c r="B618" s="48" t="s">
        <v>1320</v>
      </c>
      <c r="C618" s="48" t="s">
        <v>122</v>
      </c>
      <c r="D618" s="49">
        <v>4</v>
      </c>
      <c r="E618" s="50">
        <v>1126.98</v>
      </c>
      <c r="F618" s="51">
        <f t="shared" si="9"/>
        <v>4507.92</v>
      </c>
      <c r="G618" s="52" t="s">
        <v>66</v>
      </c>
      <c r="H618" s="52" t="s">
        <v>446</v>
      </c>
      <c r="I618" s="52" t="s">
        <v>11</v>
      </c>
    </row>
    <row r="619" spans="1:9">
      <c r="A619" s="48" t="s">
        <v>1916</v>
      </c>
      <c r="B619" s="48" t="s">
        <v>1917</v>
      </c>
      <c r="C619" s="48" t="s">
        <v>123</v>
      </c>
      <c r="D619" s="49">
        <v>3</v>
      </c>
      <c r="E619" s="50">
        <v>1126.98</v>
      </c>
      <c r="F619" s="51">
        <f t="shared" si="9"/>
        <v>3380.94</v>
      </c>
      <c r="G619" s="52" t="s">
        <v>66</v>
      </c>
      <c r="H619" s="52" t="s">
        <v>446</v>
      </c>
      <c r="I619" s="52" t="s">
        <v>20</v>
      </c>
    </row>
    <row r="620" spans="1:9">
      <c r="A620" s="48" t="s">
        <v>1918</v>
      </c>
      <c r="B620" s="48" t="s">
        <v>1917</v>
      </c>
      <c r="C620" s="48" t="s">
        <v>125</v>
      </c>
      <c r="D620" s="49">
        <v>4</v>
      </c>
      <c r="E620" s="50">
        <v>1126.98</v>
      </c>
      <c r="F620" s="51">
        <f t="shared" si="9"/>
        <v>4507.92</v>
      </c>
      <c r="G620" s="52" t="s">
        <v>66</v>
      </c>
      <c r="H620" s="52" t="s">
        <v>446</v>
      </c>
      <c r="I620" s="52" t="s">
        <v>20</v>
      </c>
    </row>
    <row r="621" spans="1:9">
      <c r="A621" s="48" t="s">
        <v>1919</v>
      </c>
      <c r="B621" s="48" t="s">
        <v>1917</v>
      </c>
      <c r="C621" s="48" t="s">
        <v>121</v>
      </c>
      <c r="D621" s="49">
        <v>6</v>
      </c>
      <c r="E621" s="50">
        <v>1126.98</v>
      </c>
      <c r="F621" s="51">
        <f t="shared" si="9"/>
        <v>6761.88</v>
      </c>
      <c r="G621" s="52" t="s">
        <v>66</v>
      </c>
      <c r="H621" s="52" t="s">
        <v>446</v>
      </c>
      <c r="I621" s="52" t="s">
        <v>20</v>
      </c>
    </row>
    <row r="622" spans="1:9">
      <c r="A622" s="48" t="s">
        <v>1920</v>
      </c>
      <c r="B622" s="48" t="s">
        <v>1917</v>
      </c>
      <c r="C622" s="48" t="s">
        <v>124</v>
      </c>
      <c r="D622" s="49">
        <v>8</v>
      </c>
      <c r="E622" s="50">
        <v>1126.98</v>
      </c>
      <c r="F622" s="51">
        <f t="shared" si="9"/>
        <v>9015.84</v>
      </c>
      <c r="G622" s="52" t="s">
        <v>66</v>
      </c>
      <c r="H622" s="52" t="s">
        <v>446</v>
      </c>
      <c r="I622" s="52" t="s">
        <v>20</v>
      </c>
    </row>
    <row r="623" spans="1:9">
      <c r="A623" s="48" t="s">
        <v>1921</v>
      </c>
      <c r="B623" s="48" t="s">
        <v>1917</v>
      </c>
      <c r="C623" s="48" t="s">
        <v>120</v>
      </c>
      <c r="D623" s="49">
        <v>10</v>
      </c>
      <c r="E623" s="50">
        <v>1126.98</v>
      </c>
      <c r="F623" s="51">
        <f t="shared" si="9"/>
        <v>11269.8</v>
      </c>
      <c r="G623" s="52" t="s">
        <v>66</v>
      </c>
      <c r="H623" s="52" t="s">
        <v>446</v>
      </c>
      <c r="I623" s="52" t="s">
        <v>20</v>
      </c>
    </row>
    <row r="624" spans="1:9">
      <c r="A624" s="48" t="s">
        <v>1922</v>
      </c>
      <c r="B624" s="48" t="s">
        <v>1917</v>
      </c>
      <c r="C624" s="48" t="s">
        <v>126</v>
      </c>
      <c r="D624" s="49">
        <v>4</v>
      </c>
      <c r="E624" s="50">
        <v>1126.98</v>
      </c>
      <c r="F624" s="51">
        <f t="shared" si="9"/>
        <v>4507.92</v>
      </c>
      <c r="G624" s="52" t="s">
        <v>66</v>
      </c>
      <c r="H624" s="52" t="s">
        <v>446</v>
      </c>
      <c r="I624" s="52" t="s">
        <v>20</v>
      </c>
    </row>
    <row r="625" spans="1:9">
      <c r="A625" s="48" t="s">
        <v>1923</v>
      </c>
      <c r="B625" s="48" t="s">
        <v>1917</v>
      </c>
      <c r="C625" s="48" t="s">
        <v>122</v>
      </c>
      <c r="D625" s="49">
        <v>6</v>
      </c>
      <c r="E625" s="50">
        <v>1126.98</v>
      </c>
      <c r="F625" s="51">
        <f t="shared" si="9"/>
        <v>6761.88</v>
      </c>
      <c r="G625" s="52" t="s">
        <v>66</v>
      </c>
      <c r="H625" s="52" t="s">
        <v>446</v>
      </c>
      <c r="I625" s="52" t="s">
        <v>20</v>
      </c>
    </row>
    <row r="626" spans="1:9">
      <c r="A626" s="48" t="s">
        <v>1914</v>
      </c>
      <c r="B626" s="48" t="s">
        <v>1324</v>
      </c>
      <c r="C626" s="48" t="s">
        <v>123</v>
      </c>
      <c r="D626" s="49">
        <v>4</v>
      </c>
      <c r="E626" s="50">
        <v>1126.98</v>
      </c>
      <c r="F626" s="51">
        <f t="shared" si="9"/>
        <v>4507.92</v>
      </c>
      <c r="G626" s="52" t="s">
        <v>66</v>
      </c>
      <c r="H626" s="52" t="s">
        <v>446</v>
      </c>
      <c r="I626" s="52" t="s">
        <v>15</v>
      </c>
    </row>
    <row r="627" spans="1:9">
      <c r="A627" s="48" t="s">
        <v>1915</v>
      </c>
      <c r="B627" s="48" t="s">
        <v>1324</v>
      </c>
      <c r="C627" s="48" t="s">
        <v>125</v>
      </c>
      <c r="D627" s="49">
        <v>6</v>
      </c>
      <c r="E627" s="50">
        <v>1126.98</v>
      </c>
      <c r="F627" s="51">
        <f t="shared" si="9"/>
        <v>6761.88</v>
      </c>
      <c r="G627" s="52" t="s">
        <v>66</v>
      </c>
      <c r="H627" s="52" t="s">
        <v>446</v>
      </c>
      <c r="I627" s="52" t="s">
        <v>15</v>
      </c>
    </row>
    <row r="628" spans="1:9">
      <c r="A628" s="48" t="s">
        <v>1323</v>
      </c>
      <c r="B628" s="48" t="s">
        <v>1324</v>
      </c>
      <c r="C628" s="48" t="s">
        <v>121</v>
      </c>
      <c r="D628" s="49">
        <v>6</v>
      </c>
      <c r="E628" s="50">
        <v>1126.98</v>
      </c>
      <c r="F628" s="51">
        <f t="shared" si="9"/>
        <v>6761.88</v>
      </c>
      <c r="G628" s="52" t="s">
        <v>66</v>
      </c>
      <c r="H628" s="52" t="s">
        <v>446</v>
      </c>
      <c r="I628" s="52" t="s">
        <v>15</v>
      </c>
    </row>
    <row r="629" spans="1:9">
      <c r="A629" s="48" t="s">
        <v>1325</v>
      </c>
      <c r="B629" s="48" t="s">
        <v>1324</v>
      </c>
      <c r="C629" s="48" t="s">
        <v>124</v>
      </c>
      <c r="D629" s="49">
        <v>9</v>
      </c>
      <c r="E629" s="50">
        <v>1126.98</v>
      </c>
      <c r="F629" s="51">
        <f t="shared" si="9"/>
        <v>10142.82</v>
      </c>
      <c r="G629" s="52" t="s">
        <v>66</v>
      </c>
      <c r="H629" s="52" t="s">
        <v>446</v>
      </c>
      <c r="I629" s="52" t="s">
        <v>15</v>
      </c>
    </row>
    <row r="630" spans="1:9">
      <c r="A630" s="48" t="s">
        <v>1326</v>
      </c>
      <c r="B630" s="48" t="s">
        <v>1324</v>
      </c>
      <c r="C630" s="48" t="s">
        <v>120</v>
      </c>
      <c r="D630" s="49">
        <v>17</v>
      </c>
      <c r="E630" s="50">
        <v>1126.98</v>
      </c>
      <c r="F630" s="51">
        <f t="shared" si="9"/>
        <v>19158.66</v>
      </c>
      <c r="G630" s="52" t="s">
        <v>66</v>
      </c>
      <c r="H630" s="52" t="s">
        <v>446</v>
      </c>
      <c r="I630" s="52" t="s">
        <v>15</v>
      </c>
    </row>
    <row r="631" spans="1:9">
      <c r="A631" s="48" t="s">
        <v>1327</v>
      </c>
      <c r="B631" s="48" t="s">
        <v>1324</v>
      </c>
      <c r="C631" s="48" t="s">
        <v>126</v>
      </c>
      <c r="D631" s="49">
        <v>7</v>
      </c>
      <c r="E631" s="50">
        <v>1126.98</v>
      </c>
      <c r="F631" s="51">
        <f t="shared" si="9"/>
        <v>7888.8600000000006</v>
      </c>
      <c r="G631" s="52" t="s">
        <v>66</v>
      </c>
      <c r="H631" s="52" t="s">
        <v>446</v>
      </c>
      <c r="I631" s="52" t="s">
        <v>15</v>
      </c>
    </row>
    <row r="632" spans="1:9">
      <c r="A632" s="48" t="s">
        <v>1328</v>
      </c>
      <c r="B632" s="48" t="s">
        <v>1324</v>
      </c>
      <c r="C632" s="48" t="s">
        <v>122</v>
      </c>
      <c r="D632" s="49">
        <v>5</v>
      </c>
      <c r="E632" s="50">
        <v>1126.98</v>
      </c>
      <c r="F632" s="51">
        <f t="shared" si="9"/>
        <v>5634.9</v>
      </c>
      <c r="G632" s="52" t="s">
        <v>66</v>
      </c>
      <c r="H632" s="52" t="s">
        <v>446</v>
      </c>
      <c r="I632" s="52" t="s">
        <v>15</v>
      </c>
    </row>
    <row r="633" spans="1:9">
      <c r="A633" s="48" t="s">
        <v>364</v>
      </c>
      <c r="B633" s="48" t="s">
        <v>263</v>
      </c>
      <c r="C633" s="48" t="s">
        <v>121</v>
      </c>
      <c r="D633" s="49">
        <v>1</v>
      </c>
      <c r="E633" s="50">
        <v>1345.55</v>
      </c>
      <c r="F633" s="51">
        <f t="shared" si="9"/>
        <v>1345.55</v>
      </c>
      <c r="G633" s="52" t="s">
        <v>66</v>
      </c>
      <c r="H633" s="52" t="s">
        <v>191</v>
      </c>
      <c r="I633" s="52" t="s">
        <v>10</v>
      </c>
    </row>
    <row r="634" spans="1:9">
      <c r="A634" s="48" t="s">
        <v>643</v>
      </c>
      <c r="B634" s="48" t="s">
        <v>644</v>
      </c>
      <c r="C634" s="48" t="s">
        <v>124</v>
      </c>
      <c r="D634" s="49">
        <v>1</v>
      </c>
      <c r="E634" s="50">
        <v>1492</v>
      </c>
      <c r="F634" s="51">
        <f t="shared" si="9"/>
        <v>1492</v>
      </c>
      <c r="G634" s="52" t="s">
        <v>66</v>
      </c>
      <c r="H634" s="52" t="s">
        <v>192</v>
      </c>
      <c r="I634" s="52" t="s">
        <v>13</v>
      </c>
    </row>
    <row r="635" spans="1:9">
      <c r="A635" s="48" t="s">
        <v>959</v>
      </c>
      <c r="B635" s="48" t="s">
        <v>958</v>
      </c>
      <c r="C635" s="48" t="s">
        <v>120</v>
      </c>
      <c r="D635" s="49">
        <v>1</v>
      </c>
      <c r="E635" s="50">
        <v>1337.97</v>
      </c>
      <c r="F635" s="51">
        <f t="shared" si="9"/>
        <v>1337.97</v>
      </c>
      <c r="G635" s="52" t="s">
        <v>66</v>
      </c>
      <c r="H635" s="52" t="s">
        <v>192</v>
      </c>
      <c r="I635" s="52" t="s">
        <v>20</v>
      </c>
    </row>
    <row r="636" spans="1:9">
      <c r="A636" s="48" t="s">
        <v>645</v>
      </c>
      <c r="B636" s="48" t="s">
        <v>646</v>
      </c>
      <c r="C636" s="48" t="s">
        <v>124</v>
      </c>
      <c r="D636" s="49">
        <v>1</v>
      </c>
      <c r="E636" s="50">
        <v>793</v>
      </c>
      <c r="F636" s="51">
        <f t="shared" si="9"/>
        <v>793</v>
      </c>
      <c r="G636" s="52" t="s">
        <v>66</v>
      </c>
      <c r="H636" s="52" t="s">
        <v>193</v>
      </c>
      <c r="I636" s="52" t="s">
        <v>11</v>
      </c>
    </row>
    <row r="637" spans="1:9">
      <c r="A637" s="48" t="s">
        <v>647</v>
      </c>
      <c r="B637" s="48" t="s">
        <v>648</v>
      </c>
      <c r="C637" s="48" t="s">
        <v>120</v>
      </c>
      <c r="D637" s="49">
        <v>2</v>
      </c>
      <c r="E637" s="50">
        <v>1306</v>
      </c>
      <c r="F637" s="51">
        <f t="shared" si="9"/>
        <v>2612</v>
      </c>
      <c r="G637" s="52" t="s">
        <v>66</v>
      </c>
      <c r="H637" s="52" t="s">
        <v>820</v>
      </c>
      <c r="I637" s="52" t="s">
        <v>15</v>
      </c>
    </row>
    <row r="638" spans="1:9">
      <c r="A638" s="48" t="s">
        <v>961</v>
      </c>
      <c r="B638" s="48" t="s">
        <v>960</v>
      </c>
      <c r="C638" s="48" t="s">
        <v>125</v>
      </c>
      <c r="D638" s="49">
        <v>1</v>
      </c>
      <c r="E638" s="50">
        <v>1069.51</v>
      </c>
      <c r="F638" s="51">
        <f t="shared" si="9"/>
        <v>1069.51</v>
      </c>
      <c r="G638" s="52" t="s">
        <v>66</v>
      </c>
      <c r="H638" s="52" t="s">
        <v>194</v>
      </c>
      <c r="I638" s="52" t="s">
        <v>16</v>
      </c>
    </row>
    <row r="639" spans="1:9">
      <c r="A639" s="48" t="s">
        <v>962</v>
      </c>
      <c r="B639" s="48" t="s">
        <v>960</v>
      </c>
      <c r="C639" s="48" t="s">
        <v>124</v>
      </c>
      <c r="D639" s="49">
        <v>1</v>
      </c>
      <c r="E639" s="50">
        <v>1069.51</v>
      </c>
      <c r="F639" s="51">
        <f t="shared" si="9"/>
        <v>1069.51</v>
      </c>
      <c r="G639" s="52" t="s">
        <v>66</v>
      </c>
      <c r="H639" s="52" t="s">
        <v>194</v>
      </c>
      <c r="I639" s="52" t="s">
        <v>16</v>
      </c>
    </row>
    <row r="640" spans="1:9">
      <c r="A640" s="48" t="s">
        <v>963</v>
      </c>
      <c r="B640" s="48" t="s">
        <v>960</v>
      </c>
      <c r="C640" s="48" t="s">
        <v>120</v>
      </c>
      <c r="D640" s="49">
        <v>1</v>
      </c>
      <c r="E640" s="50">
        <v>1069.51</v>
      </c>
      <c r="F640" s="51">
        <f t="shared" si="9"/>
        <v>1069.51</v>
      </c>
      <c r="G640" s="52" t="s">
        <v>66</v>
      </c>
      <c r="H640" s="52" t="s">
        <v>194</v>
      </c>
      <c r="I640" s="52" t="s">
        <v>16</v>
      </c>
    </row>
    <row r="641" spans="1:9">
      <c r="A641" s="48" t="s">
        <v>964</v>
      </c>
      <c r="B641" s="48" t="s">
        <v>960</v>
      </c>
      <c r="C641" s="48" t="s">
        <v>126</v>
      </c>
      <c r="D641" s="49">
        <v>3</v>
      </c>
      <c r="E641" s="50">
        <v>1069.51</v>
      </c>
      <c r="F641" s="51">
        <f t="shared" si="9"/>
        <v>3208.5299999999997</v>
      </c>
      <c r="G641" s="52" t="s">
        <v>66</v>
      </c>
      <c r="H641" s="52" t="s">
        <v>194</v>
      </c>
      <c r="I641" s="52" t="s">
        <v>16</v>
      </c>
    </row>
    <row r="642" spans="1:9">
      <c r="A642" s="48" t="s">
        <v>965</v>
      </c>
      <c r="B642" s="48" t="s">
        <v>960</v>
      </c>
      <c r="C642" s="48" t="s">
        <v>122</v>
      </c>
      <c r="D642" s="49">
        <v>1</v>
      </c>
      <c r="E642" s="50">
        <v>1069.51</v>
      </c>
      <c r="F642" s="51">
        <f t="shared" ref="F642:F705" si="10">D642*E642</f>
        <v>1069.51</v>
      </c>
      <c r="G642" s="52" t="s">
        <v>66</v>
      </c>
      <c r="H642" s="52" t="s">
        <v>194</v>
      </c>
      <c r="I642" s="52" t="s">
        <v>16</v>
      </c>
    </row>
    <row r="643" spans="1:9">
      <c r="A643" s="48" t="s">
        <v>650</v>
      </c>
      <c r="B643" s="48" t="s">
        <v>649</v>
      </c>
      <c r="C643" s="48" t="s">
        <v>121</v>
      </c>
      <c r="D643" s="49">
        <v>2</v>
      </c>
      <c r="E643" s="50">
        <v>1192.33</v>
      </c>
      <c r="F643" s="51">
        <f t="shared" si="10"/>
        <v>2384.66</v>
      </c>
      <c r="G643" s="52" t="s">
        <v>66</v>
      </c>
      <c r="H643" s="52" t="s">
        <v>195</v>
      </c>
      <c r="I643" s="52" t="s">
        <v>25</v>
      </c>
    </row>
    <row r="644" spans="1:9">
      <c r="A644" s="48" t="s">
        <v>1815</v>
      </c>
      <c r="B644" s="48" t="s">
        <v>1816</v>
      </c>
      <c r="C644" s="48" t="s">
        <v>123</v>
      </c>
      <c r="D644" s="49">
        <v>1</v>
      </c>
      <c r="E644" s="50">
        <v>974.73</v>
      </c>
      <c r="F644" s="51">
        <f t="shared" si="10"/>
        <v>974.73</v>
      </c>
      <c r="G644" s="52" t="s">
        <v>66</v>
      </c>
      <c r="H644" s="52" t="s">
        <v>196</v>
      </c>
      <c r="I644" s="52" t="s">
        <v>20</v>
      </c>
    </row>
    <row r="645" spans="1:9">
      <c r="A645" s="48" t="s">
        <v>652</v>
      </c>
      <c r="B645" s="48" t="s">
        <v>651</v>
      </c>
      <c r="C645" s="48" t="s">
        <v>124</v>
      </c>
      <c r="D645" s="49">
        <v>1</v>
      </c>
      <c r="E645" s="50">
        <v>1355.28</v>
      </c>
      <c r="F645" s="51">
        <f t="shared" si="10"/>
        <v>1355.28</v>
      </c>
      <c r="G645" s="52" t="s">
        <v>66</v>
      </c>
      <c r="H645" s="52" t="s">
        <v>793</v>
      </c>
      <c r="I645" s="52" t="s">
        <v>10</v>
      </c>
    </row>
    <row r="646" spans="1:9">
      <c r="A646" s="48" t="s">
        <v>653</v>
      </c>
      <c r="B646" s="48" t="s">
        <v>651</v>
      </c>
      <c r="C646" s="48" t="s">
        <v>120</v>
      </c>
      <c r="D646" s="49">
        <v>2</v>
      </c>
      <c r="E646" s="50">
        <v>1355.28</v>
      </c>
      <c r="F646" s="51">
        <f t="shared" si="10"/>
        <v>2710.56</v>
      </c>
      <c r="G646" s="52" t="s">
        <v>66</v>
      </c>
      <c r="H646" s="52" t="s">
        <v>793</v>
      </c>
      <c r="I646" s="52" t="s">
        <v>10</v>
      </c>
    </row>
    <row r="647" spans="1:9">
      <c r="A647" s="48" t="s">
        <v>655</v>
      </c>
      <c r="B647" s="48" t="s">
        <v>654</v>
      </c>
      <c r="C647" s="48" t="s">
        <v>126</v>
      </c>
      <c r="D647" s="49">
        <v>1</v>
      </c>
      <c r="E647" s="50">
        <v>1355.28</v>
      </c>
      <c r="F647" s="51">
        <f t="shared" si="10"/>
        <v>1355.28</v>
      </c>
      <c r="G647" s="52" t="s">
        <v>66</v>
      </c>
      <c r="H647" s="52" t="s">
        <v>793</v>
      </c>
      <c r="I647" s="52" t="s">
        <v>20</v>
      </c>
    </row>
    <row r="648" spans="1:9">
      <c r="A648" s="48" t="s">
        <v>656</v>
      </c>
      <c r="B648" s="48" t="s">
        <v>657</v>
      </c>
      <c r="C648" s="48" t="s">
        <v>122</v>
      </c>
      <c r="D648" s="49">
        <v>1</v>
      </c>
      <c r="E648" s="50">
        <v>1146.56</v>
      </c>
      <c r="F648" s="51">
        <f t="shared" si="10"/>
        <v>1146.56</v>
      </c>
      <c r="G648" s="52" t="s">
        <v>66</v>
      </c>
      <c r="H648" s="52" t="s">
        <v>762</v>
      </c>
      <c r="I648" s="52" t="s">
        <v>16</v>
      </c>
    </row>
    <row r="649" spans="1:9">
      <c r="A649" s="48" t="s">
        <v>1340</v>
      </c>
      <c r="B649" s="48" t="s">
        <v>1341</v>
      </c>
      <c r="C649" s="48" t="s">
        <v>123</v>
      </c>
      <c r="D649" s="49">
        <v>1</v>
      </c>
      <c r="E649" s="50">
        <v>1176.03</v>
      </c>
      <c r="F649" s="51">
        <f t="shared" si="10"/>
        <v>1176.03</v>
      </c>
      <c r="G649" s="52" t="s">
        <v>66</v>
      </c>
      <c r="H649" s="52" t="s">
        <v>524</v>
      </c>
      <c r="I649" s="52" t="s">
        <v>14</v>
      </c>
    </row>
    <row r="650" spans="1:9">
      <c r="A650" s="48" t="s">
        <v>1342</v>
      </c>
      <c r="B650" s="48" t="s">
        <v>1341</v>
      </c>
      <c r="C650" s="48" t="s">
        <v>120</v>
      </c>
      <c r="D650" s="49">
        <v>3</v>
      </c>
      <c r="E650" s="50">
        <v>1176.03</v>
      </c>
      <c r="F650" s="51">
        <f t="shared" si="10"/>
        <v>3528.09</v>
      </c>
      <c r="G650" s="52" t="s">
        <v>66</v>
      </c>
      <c r="H650" s="52" t="s">
        <v>524</v>
      </c>
      <c r="I650" s="52" t="s">
        <v>14</v>
      </c>
    </row>
    <row r="651" spans="1:9">
      <c r="A651" s="48" t="s">
        <v>1343</v>
      </c>
      <c r="B651" s="48" t="s">
        <v>1341</v>
      </c>
      <c r="C651" s="48" t="s">
        <v>126</v>
      </c>
      <c r="D651" s="49">
        <v>1</v>
      </c>
      <c r="E651" s="50">
        <v>1176.03</v>
      </c>
      <c r="F651" s="51">
        <f t="shared" si="10"/>
        <v>1176.03</v>
      </c>
      <c r="G651" s="52" t="s">
        <v>66</v>
      </c>
      <c r="H651" s="52" t="s">
        <v>524</v>
      </c>
      <c r="I651" s="52" t="s">
        <v>14</v>
      </c>
    </row>
    <row r="652" spans="1:9">
      <c r="A652" s="48" t="s">
        <v>1329</v>
      </c>
      <c r="B652" s="48" t="s">
        <v>1330</v>
      </c>
      <c r="C652" s="48" t="s">
        <v>121</v>
      </c>
      <c r="D652" s="49">
        <v>1</v>
      </c>
      <c r="E652" s="50">
        <v>1176.03</v>
      </c>
      <c r="F652" s="51">
        <f t="shared" si="10"/>
        <v>1176.03</v>
      </c>
      <c r="G652" s="52" t="s">
        <v>66</v>
      </c>
      <c r="H652" s="52" t="s">
        <v>524</v>
      </c>
      <c r="I652" s="52" t="s">
        <v>11</v>
      </c>
    </row>
    <row r="653" spans="1:9">
      <c r="A653" s="48" t="s">
        <v>1331</v>
      </c>
      <c r="B653" s="48" t="s">
        <v>1330</v>
      </c>
      <c r="C653" s="48" t="s">
        <v>124</v>
      </c>
      <c r="D653" s="49">
        <v>2</v>
      </c>
      <c r="E653" s="50">
        <v>1176.03</v>
      </c>
      <c r="F653" s="51">
        <f t="shared" si="10"/>
        <v>2352.06</v>
      </c>
      <c r="G653" s="52" t="s">
        <v>66</v>
      </c>
      <c r="H653" s="52" t="s">
        <v>524</v>
      </c>
      <c r="I653" s="52" t="s">
        <v>11</v>
      </c>
    </row>
    <row r="654" spans="1:9">
      <c r="A654" s="48" t="s">
        <v>1332</v>
      </c>
      <c r="B654" s="48" t="s">
        <v>1330</v>
      </c>
      <c r="C654" s="48" t="s">
        <v>120</v>
      </c>
      <c r="D654" s="49">
        <v>1</v>
      </c>
      <c r="E654" s="50">
        <v>1176.03</v>
      </c>
      <c r="F654" s="51">
        <f t="shared" si="10"/>
        <v>1176.03</v>
      </c>
      <c r="G654" s="52" t="s">
        <v>66</v>
      </c>
      <c r="H654" s="52" t="s">
        <v>524</v>
      </c>
      <c r="I654" s="52" t="s">
        <v>11</v>
      </c>
    </row>
    <row r="655" spans="1:9">
      <c r="A655" s="48" t="s">
        <v>1333</v>
      </c>
      <c r="B655" s="48" t="s">
        <v>1330</v>
      </c>
      <c r="C655" s="48" t="s">
        <v>126</v>
      </c>
      <c r="D655" s="49">
        <v>2</v>
      </c>
      <c r="E655" s="50">
        <v>1176.03</v>
      </c>
      <c r="F655" s="51">
        <f t="shared" si="10"/>
        <v>2352.06</v>
      </c>
      <c r="G655" s="52" t="s">
        <v>66</v>
      </c>
      <c r="H655" s="52" t="s">
        <v>524</v>
      </c>
      <c r="I655" s="52" t="s">
        <v>11</v>
      </c>
    </row>
    <row r="656" spans="1:9">
      <c r="A656" s="48" t="s">
        <v>1334</v>
      </c>
      <c r="B656" s="48" t="s">
        <v>1330</v>
      </c>
      <c r="C656" s="48" t="s">
        <v>122</v>
      </c>
      <c r="D656" s="49">
        <v>1</v>
      </c>
      <c r="E656" s="50">
        <v>1176.03</v>
      </c>
      <c r="F656" s="51">
        <f t="shared" si="10"/>
        <v>1176.03</v>
      </c>
      <c r="G656" s="52" t="s">
        <v>66</v>
      </c>
      <c r="H656" s="52" t="s">
        <v>524</v>
      </c>
      <c r="I656" s="52" t="s">
        <v>11</v>
      </c>
    </row>
    <row r="657" spans="1:9">
      <c r="A657" s="48" t="s">
        <v>1335</v>
      </c>
      <c r="B657" s="48" t="s">
        <v>1336</v>
      </c>
      <c r="C657" s="48" t="s">
        <v>125</v>
      </c>
      <c r="D657" s="49">
        <v>1</v>
      </c>
      <c r="E657" s="50">
        <v>1176.03</v>
      </c>
      <c r="F657" s="51">
        <f t="shared" si="10"/>
        <v>1176.03</v>
      </c>
      <c r="G657" s="52" t="s">
        <v>66</v>
      </c>
      <c r="H657" s="52" t="s">
        <v>524</v>
      </c>
      <c r="I657" s="52" t="s">
        <v>15</v>
      </c>
    </row>
    <row r="658" spans="1:9">
      <c r="A658" s="48" t="s">
        <v>1337</v>
      </c>
      <c r="B658" s="48" t="s">
        <v>1336</v>
      </c>
      <c r="C658" s="48" t="s">
        <v>124</v>
      </c>
      <c r="D658" s="49">
        <v>4</v>
      </c>
      <c r="E658" s="50">
        <v>1176.03</v>
      </c>
      <c r="F658" s="51">
        <f t="shared" si="10"/>
        <v>4704.12</v>
      </c>
      <c r="G658" s="52" t="s">
        <v>66</v>
      </c>
      <c r="H658" s="52" t="s">
        <v>524</v>
      </c>
      <c r="I658" s="52" t="s">
        <v>15</v>
      </c>
    </row>
    <row r="659" spans="1:9">
      <c r="A659" s="48" t="s">
        <v>1338</v>
      </c>
      <c r="B659" s="48" t="s">
        <v>1336</v>
      </c>
      <c r="C659" s="48" t="s">
        <v>120</v>
      </c>
      <c r="D659" s="49">
        <v>2</v>
      </c>
      <c r="E659" s="50">
        <v>1176.03</v>
      </c>
      <c r="F659" s="51">
        <f t="shared" si="10"/>
        <v>2352.06</v>
      </c>
      <c r="G659" s="52" t="s">
        <v>66</v>
      </c>
      <c r="H659" s="52" t="s">
        <v>524</v>
      </c>
      <c r="I659" s="52" t="s">
        <v>15</v>
      </c>
    </row>
    <row r="660" spans="1:9">
      <c r="A660" s="48" t="s">
        <v>1339</v>
      </c>
      <c r="B660" s="48" t="s">
        <v>1336</v>
      </c>
      <c r="C660" s="48" t="s">
        <v>122</v>
      </c>
      <c r="D660" s="49">
        <v>3</v>
      </c>
      <c r="E660" s="50">
        <v>1176.03</v>
      </c>
      <c r="F660" s="51">
        <f t="shared" si="10"/>
        <v>3528.09</v>
      </c>
      <c r="G660" s="52" t="s">
        <v>66</v>
      </c>
      <c r="H660" s="52" t="s">
        <v>524</v>
      </c>
      <c r="I660" s="52" t="s">
        <v>15</v>
      </c>
    </row>
    <row r="661" spans="1:9">
      <c r="A661" s="48" t="s">
        <v>1344</v>
      </c>
      <c r="B661" s="48" t="s">
        <v>1345</v>
      </c>
      <c r="C661" s="48" t="s">
        <v>124</v>
      </c>
      <c r="D661" s="49">
        <v>1</v>
      </c>
      <c r="E661" s="50">
        <v>1598</v>
      </c>
      <c r="F661" s="51">
        <f t="shared" si="10"/>
        <v>1598</v>
      </c>
      <c r="G661" s="52" t="s">
        <v>66</v>
      </c>
      <c r="H661" s="52" t="s">
        <v>525</v>
      </c>
      <c r="I661" s="52" t="s">
        <v>15</v>
      </c>
    </row>
    <row r="662" spans="1:9">
      <c r="A662" s="48" t="s">
        <v>1346</v>
      </c>
      <c r="B662" s="48" t="s">
        <v>1347</v>
      </c>
      <c r="C662" s="48" t="s">
        <v>124</v>
      </c>
      <c r="D662" s="49">
        <v>1</v>
      </c>
      <c r="E662" s="50">
        <v>1140</v>
      </c>
      <c r="F662" s="51">
        <f t="shared" si="10"/>
        <v>1140</v>
      </c>
      <c r="G662" s="52" t="s">
        <v>66</v>
      </c>
      <c r="H662" s="52" t="s">
        <v>526</v>
      </c>
      <c r="I662" s="52" t="s">
        <v>14</v>
      </c>
    </row>
    <row r="663" spans="1:9">
      <c r="A663" s="48" t="s">
        <v>1348</v>
      </c>
      <c r="B663" s="48" t="s">
        <v>1349</v>
      </c>
      <c r="C663" s="48" t="s">
        <v>121</v>
      </c>
      <c r="D663" s="49">
        <v>1</v>
      </c>
      <c r="E663" s="50">
        <v>1364.82</v>
      </c>
      <c r="F663" s="51">
        <f t="shared" si="10"/>
        <v>1364.82</v>
      </c>
      <c r="G663" s="52" t="s">
        <v>66</v>
      </c>
      <c r="H663" s="52" t="s">
        <v>527</v>
      </c>
      <c r="I663" s="52" t="s">
        <v>11</v>
      </c>
    </row>
    <row r="664" spans="1:9">
      <c r="A664" s="48" t="s">
        <v>1350</v>
      </c>
      <c r="B664" s="48" t="s">
        <v>1349</v>
      </c>
      <c r="C664" s="48" t="s">
        <v>124</v>
      </c>
      <c r="D664" s="49">
        <v>2</v>
      </c>
      <c r="E664" s="50">
        <v>1364.82</v>
      </c>
      <c r="F664" s="51">
        <f t="shared" si="10"/>
        <v>2729.64</v>
      </c>
      <c r="G664" s="52" t="s">
        <v>66</v>
      </c>
      <c r="H664" s="52" t="s">
        <v>527</v>
      </c>
      <c r="I664" s="52" t="s">
        <v>11</v>
      </c>
    </row>
    <row r="665" spans="1:9">
      <c r="A665" s="48" t="s">
        <v>1351</v>
      </c>
      <c r="B665" s="48" t="s">
        <v>1349</v>
      </c>
      <c r="C665" s="48" t="s">
        <v>120</v>
      </c>
      <c r="D665" s="49">
        <v>1</v>
      </c>
      <c r="E665" s="50">
        <v>1364.82</v>
      </c>
      <c r="F665" s="51">
        <f t="shared" si="10"/>
        <v>1364.82</v>
      </c>
      <c r="G665" s="52" t="s">
        <v>66</v>
      </c>
      <c r="H665" s="52" t="s">
        <v>527</v>
      </c>
      <c r="I665" s="52" t="s">
        <v>11</v>
      </c>
    </row>
    <row r="666" spans="1:9">
      <c r="A666" s="48" t="s">
        <v>1352</v>
      </c>
      <c r="B666" s="48" t="s">
        <v>1349</v>
      </c>
      <c r="C666" s="48" t="s">
        <v>126</v>
      </c>
      <c r="D666" s="49">
        <v>2</v>
      </c>
      <c r="E666" s="50">
        <v>1364.82</v>
      </c>
      <c r="F666" s="51">
        <f t="shared" si="10"/>
        <v>2729.64</v>
      </c>
      <c r="G666" s="52" t="s">
        <v>66</v>
      </c>
      <c r="H666" s="52" t="s">
        <v>527</v>
      </c>
      <c r="I666" s="52" t="s">
        <v>11</v>
      </c>
    </row>
    <row r="667" spans="1:9">
      <c r="A667" s="48" t="s">
        <v>1353</v>
      </c>
      <c r="B667" s="48" t="s">
        <v>1354</v>
      </c>
      <c r="C667" s="48" t="s">
        <v>124</v>
      </c>
      <c r="D667" s="49">
        <v>1</v>
      </c>
      <c r="E667" s="50">
        <v>1232</v>
      </c>
      <c r="F667" s="51">
        <f t="shared" si="10"/>
        <v>1232</v>
      </c>
      <c r="G667" s="52" t="s">
        <v>66</v>
      </c>
      <c r="H667" s="52" t="s">
        <v>528</v>
      </c>
      <c r="I667" s="52" t="s">
        <v>11</v>
      </c>
    </row>
    <row r="668" spans="1:9">
      <c r="A668" s="48" t="s">
        <v>1469</v>
      </c>
      <c r="B668" s="48" t="s">
        <v>1470</v>
      </c>
      <c r="C668" s="48" t="s">
        <v>121</v>
      </c>
      <c r="D668" s="49">
        <v>1</v>
      </c>
      <c r="E668" s="50">
        <v>396</v>
      </c>
      <c r="F668" s="51">
        <f t="shared" si="10"/>
        <v>396</v>
      </c>
      <c r="G668" s="52" t="s">
        <v>844</v>
      </c>
      <c r="H668" s="52" t="s">
        <v>1623</v>
      </c>
      <c r="I668" s="52" t="s">
        <v>17</v>
      </c>
    </row>
    <row r="669" spans="1:9">
      <c r="A669" s="48" t="s">
        <v>658</v>
      </c>
      <c r="B669" s="48" t="s">
        <v>659</v>
      </c>
      <c r="C669" s="48" t="s">
        <v>119</v>
      </c>
      <c r="D669" s="49">
        <v>1</v>
      </c>
      <c r="E669" s="50">
        <v>1322.34</v>
      </c>
      <c r="F669" s="51">
        <f t="shared" si="10"/>
        <v>1322.34</v>
      </c>
      <c r="G669" s="52" t="s">
        <v>843</v>
      </c>
      <c r="H669" s="52" t="s">
        <v>763</v>
      </c>
      <c r="I669" s="52" t="s">
        <v>19</v>
      </c>
    </row>
    <row r="670" spans="1:9">
      <c r="A670" s="48" t="s">
        <v>1489</v>
      </c>
      <c r="B670" s="48" t="s">
        <v>1490</v>
      </c>
      <c r="C670" s="48" t="s">
        <v>121</v>
      </c>
      <c r="D670" s="49">
        <v>1</v>
      </c>
      <c r="E670" s="50">
        <v>741</v>
      </c>
      <c r="F670" s="51">
        <f t="shared" si="10"/>
        <v>741</v>
      </c>
      <c r="G670" s="52" t="s">
        <v>240</v>
      </c>
      <c r="H670" s="52" t="s">
        <v>1624</v>
      </c>
      <c r="I670" s="52" t="s">
        <v>68</v>
      </c>
    </row>
    <row r="671" spans="1:9">
      <c r="A671" s="48" t="s">
        <v>1044</v>
      </c>
      <c r="B671" s="48" t="s">
        <v>1045</v>
      </c>
      <c r="C671" s="48" t="s">
        <v>123</v>
      </c>
      <c r="D671" s="49">
        <v>1</v>
      </c>
      <c r="E671" s="50">
        <v>547</v>
      </c>
      <c r="F671" s="51">
        <f t="shared" si="10"/>
        <v>547</v>
      </c>
      <c r="G671" s="52" t="s">
        <v>240</v>
      </c>
      <c r="H671" s="52" t="s">
        <v>821</v>
      </c>
      <c r="I671" s="52" t="s">
        <v>20</v>
      </c>
    </row>
    <row r="672" spans="1:9">
      <c r="A672" s="48" t="s">
        <v>1046</v>
      </c>
      <c r="B672" s="48" t="s">
        <v>1045</v>
      </c>
      <c r="C672" s="48" t="s">
        <v>121</v>
      </c>
      <c r="D672" s="49">
        <v>3</v>
      </c>
      <c r="E672" s="50">
        <v>547</v>
      </c>
      <c r="F672" s="51">
        <f t="shared" si="10"/>
        <v>1641</v>
      </c>
      <c r="G672" s="52" t="s">
        <v>240</v>
      </c>
      <c r="H672" s="52" t="s">
        <v>821</v>
      </c>
      <c r="I672" s="52" t="s">
        <v>20</v>
      </c>
    </row>
    <row r="673" spans="1:9">
      <c r="A673" s="48" t="s">
        <v>1094</v>
      </c>
      <c r="B673" s="48" t="s">
        <v>1095</v>
      </c>
      <c r="C673" s="48" t="s">
        <v>123</v>
      </c>
      <c r="D673" s="49">
        <v>1</v>
      </c>
      <c r="E673" s="50">
        <v>443.39</v>
      </c>
      <c r="F673" s="51">
        <f t="shared" si="10"/>
        <v>443.39</v>
      </c>
      <c r="G673" s="52" t="s">
        <v>240</v>
      </c>
      <c r="H673" s="52" t="s">
        <v>1625</v>
      </c>
      <c r="I673" s="52" t="s">
        <v>11</v>
      </c>
    </row>
    <row r="674" spans="1:9">
      <c r="A674" s="48" t="s">
        <v>970</v>
      </c>
      <c r="B674" s="48" t="s">
        <v>969</v>
      </c>
      <c r="C674" s="48" t="s">
        <v>121</v>
      </c>
      <c r="D674" s="49">
        <v>2</v>
      </c>
      <c r="E674" s="50">
        <v>1203.74</v>
      </c>
      <c r="F674" s="51">
        <f t="shared" si="10"/>
        <v>2407.48</v>
      </c>
      <c r="G674" s="52" t="s">
        <v>240</v>
      </c>
      <c r="H674" s="52" t="s">
        <v>135</v>
      </c>
      <c r="I674" s="52" t="s">
        <v>11</v>
      </c>
    </row>
    <row r="675" spans="1:9">
      <c r="A675" s="48" t="s">
        <v>971</v>
      </c>
      <c r="B675" s="48" t="s">
        <v>969</v>
      </c>
      <c r="C675" s="48" t="s">
        <v>120</v>
      </c>
      <c r="D675" s="49">
        <v>3</v>
      </c>
      <c r="E675" s="50">
        <v>1203.74</v>
      </c>
      <c r="F675" s="51">
        <f t="shared" si="10"/>
        <v>3611.2200000000003</v>
      </c>
      <c r="G675" s="52" t="s">
        <v>240</v>
      </c>
      <c r="H675" s="52" t="s">
        <v>135</v>
      </c>
      <c r="I675" s="52" t="s">
        <v>11</v>
      </c>
    </row>
    <row r="676" spans="1:9">
      <c r="A676" s="48" t="s">
        <v>1935</v>
      </c>
      <c r="B676" s="48" t="s">
        <v>1936</v>
      </c>
      <c r="C676" s="48" t="s">
        <v>123</v>
      </c>
      <c r="D676" s="49">
        <v>2</v>
      </c>
      <c r="E676" s="50">
        <v>736.71</v>
      </c>
      <c r="F676" s="51">
        <f t="shared" si="10"/>
        <v>1473.42</v>
      </c>
      <c r="G676" s="52" t="s">
        <v>240</v>
      </c>
      <c r="H676" s="52" t="s">
        <v>460</v>
      </c>
      <c r="I676" s="52" t="s">
        <v>9</v>
      </c>
    </row>
    <row r="677" spans="1:9">
      <c r="A677" s="48" t="s">
        <v>1937</v>
      </c>
      <c r="B677" s="48" t="s">
        <v>1936</v>
      </c>
      <c r="C677" s="48" t="s">
        <v>121</v>
      </c>
      <c r="D677" s="49">
        <v>4</v>
      </c>
      <c r="E677" s="50">
        <v>736.71</v>
      </c>
      <c r="F677" s="51">
        <f t="shared" si="10"/>
        <v>2946.84</v>
      </c>
      <c r="G677" s="52" t="s">
        <v>240</v>
      </c>
      <c r="H677" s="52" t="s">
        <v>460</v>
      </c>
      <c r="I677" s="52" t="s">
        <v>9</v>
      </c>
    </row>
    <row r="678" spans="1:9">
      <c r="A678" s="48" t="s">
        <v>1938</v>
      </c>
      <c r="B678" s="48" t="s">
        <v>1936</v>
      </c>
      <c r="C678" s="48" t="s">
        <v>120</v>
      </c>
      <c r="D678" s="49">
        <v>2</v>
      </c>
      <c r="E678" s="50">
        <v>736.71</v>
      </c>
      <c r="F678" s="51">
        <f t="shared" si="10"/>
        <v>1473.42</v>
      </c>
      <c r="G678" s="52" t="s">
        <v>240</v>
      </c>
      <c r="H678" s="52" t="s">
        <v>460</v>
      </c>
      <c r="I678" s="52" t="s">
        <v>9</v>
      </c>
    </row>
    <row r="679" spans="1:9">
      <c r="A679" s="48" t="s">
        <v>1939</v>
      </c>
      <c r="B679" s="48" t="s">
        <v>1936</v>
      </c>
      <c r="C679" s="48" t="s">
        <v>122</v>
      </c>
      <c r="D679" s="49">
        <v>2</v>
      </c>
      <c r="E679" s="50">
        <v>736.71</v>
      </c>
      <c r="F679" s="51">
        <f t="shared" si="10"/>
        <v>1473.42</v>
      </c>
      <c r="G679" s="52" t="s">
        <v>240</v>
      </c>
      <c r="H679" s="52" t="s">
        <v>460</v>
      </c>
      <c r="I679" s="52" t="s">
        <v>9</v>
      </c>
    </row>
    <row r="680" spans="1:9">
      <c r="A680" s="48" t="s">
        <v>1588</v>
      </c>
      <c r="B680" s="48" t="s">
        <v>1589</v>
      </c>
      <c r="C680" s="48" t="s">
        <v>123</v>
      </c>
      <c r="D680" s="49">
        <v>4</v>
      </c>
      <c r="E680" s="50">
        <v>736.71</v>
      </c>
      <c r="F680" s="51">
        <f t="shared" si="10"/>
        <v>2946.84</v>
      </c>
      <c r="G680" s="52" t="s">
        <v>240</v>
      </c>
      <c r="H680" s="52" t="s">
        <v>460</v>
      </c>
      <c r="I680" s="52" t="s">
        <v>15</v>
      </c>
    </row>
    <row r="681" spans="1:9">
      <c r="A681" s="48" t="s">
        <v>1590</v>
      </c>
      <c r="B681" s="48" t="s">
        <v>1589</v>
      </c>
      <c r="C681" s="48" t="s">
        <v>121</v>
      </c>
      <c r="D681" s="49">
        <v>8</v>
      </c>
      <c r="E681" s="50">
        <v>907</v>
      </c>
      <c r="F681" s="51">
        <f t="shared" si="10"/>
        <v>7256</v>
      </c>
      <c r="G681" s="52" t="s">
        <v>240</v>
      </c>
      <c r="H681" s="52" t="s">
        <v>460</v>
      </c>
      <c r="I681" s="52" t="s">
        <v>15</v>
      </c>
    </row>
    <row r="682" spans="1:9">
      <c r="A682" s="48" t="s">
        <v>1591</v>
      </c>
      <c r="B682" s="48" t="s">
        <v>1589</v>
      </c>
      <c r="C682" s="48" t="s">
        <v>120</v>
      </c>
      <c r="D682" s="49">
        <v>3</v>
      </c>
      <c r="E682" s="50">
        <v>907</v>
      </c>
      <c r="F682" s="51">
        <f t="shared" si="10"/>
        <v>2721</v>
      </c>
      <c r="G682" s="52" t="s">
        <v>240</v>
      </c>
      <c r="H682" s="52" t="s">
        <v>460</v>
      </c>
      <c r="I682" s="52" t="s">
        <v>15</v>
      </c>
    </row>
    <row r="683" spans="1:9">
      <c r="A683" s="48" t="s">
        <v>1487</v>
      </c>
      <c r="B683" s="48" t="s">
        <v>1488</v>
      </c>
      <c r="C683" s="48" t="s">
        <v>121</v>
      </c>
      <c r="D683" s="49">
        <v>1</v>
      </c>
      <c r="E683" s="50">
        <v>856</v>
      </c>
      <c r="F683" s="51">
        <f t="shared" si="10"/>
        <v>856</v>
      </c>
      <c r="G683" s="52" t="s">
        <v>240</v>
      </c>
      <c r="H683" s="52" t="s">
        <v>1626</v>
      </c>
      <c r="I683" s="52" t="s">
        <v>68</v>
      </c>
    </row>
    <row r="684" spans="1:9">
      <c r="A684" s="48" t="s">
        <v>1948</v>
      </c>
      <c r="B684" s="48" t="s">
        <v>1949</v>
      </c>
      <c r="C684" s="48" t="s">
        <v>123</v>
      </c>
      <c r="D684" s="49">
        <v>2</v>
      </c>
      <c r="E684" s="50">
        <v>860.99</v>
      </c>
      <c r="F684" s="51">
        <f t="shared" si="10"/>
        <v>1721.98</v>
      </c>
      <c r="G684" s="52" t="s">
        <v>240</v>
      </c>
      <c r="H684" s="52" t="s">
        <v>1689</v>
      </c>
      <c r="I684" s="52" t="s">
        <v>16</v>
      </c>
    </row>
    <row r="685" spans="1:9">
      <c r="A685" s="48" t="s">
        <v>1950</v>
      </c>
      <c r="B685" s="48" t="s">
        <v>1949</v>
      </c>
      <c r="C685" s="48" t="s">
        <v>121</v>
      </c>
      <c r="D685" s="49">
        <v>6</v>
      </c>
      <c r="E685" s="50">
        <v>860.98</v>
      </c>
      <c r="F685" s="51">
        <f t="shared" si="10"/>
        <v>5165.88</v>
      </c>
      <c r="G685" s="52" t="s">
        <v>240</v>
      </c>
      <c r="H685" s="52" t="s">
        <v>1689</v>
      </c>
      <c r="I685" s="52" t="s">
        <v>16</v>
      </c>
    </row>
    <row r="686" spans="1:9">
      <c r="A686" s="48" t="s">
        <v>1951</v>
      </c>
      <c r="B686" s="48" t="s">
        <v>1949</v>
      </c>
      <c r="C686" s="48" t="s">
        <v>120</v>
      </c>
      <c r="D686" s="49">
        <v>3</v>
      </c>
      <c r="E686" s="50">
        <v>860.98</v>
      </c>
      <c r="F686" s="51">
        <f t="shared" si="10"/>
        <v>2582.94</v>
      </c>
      <c r="G686" s="52" t="s">
        <v>240</v>
      </c>
      <c r="H686" s="52" t="s">
        <v>1689</v>
      </c>
      <c r="I686" s="52" t="s">
        <v>16</v>
      </c>
    </row>
    <row r="687" spans="1:9">
      <c r="A687" s="48" t="s">
        <v>1952</v>
      </c>
      <c r="B687" s="48" t="s">
        <v>1949</v>
      </c>
      <c r="C687" s="48" t="s">
        <v>122</v>
      </c>
      <c r="D687" s="49">
        <v>1</v>
      </c>
      <c r="E687" s="50">
        <v>860.99</v>
      </c>
      <c r="F687" s="51">
        <f t="shared" si="10"/>
        <v>860.99</v>
      </c>
      <c r="G687" s="52" t="s">
        <v>240</v>
      </c>
      <c r="H687" s="52" t="s">
        <v>1689</v>
      </c>
      <c r="I687" s="52" t="s">
        <v>16</v>
      </c>
    </row>
    <row r="688" spans="1:9">
      <c r="A688" s="48" t="s">
        <v>1943</v>
      </c>
      <c r="B688" s="48" t="s">
        <v>1944</v>
      </c>
      <c r="C688" s="48" t="s">
        <v>123</v>
      </c>
      <c r="D688" s="49">
        <v>3</v>
      </c>
      <c r="E688" s="50">
        <v>860.99</v>
      </c>
      <c r="F688" s="51">
        <f t="shared" si="10"/>
        <v>2582.9700000000003</v>
      </c>
      <c r="G688" s="52" t="s">
        <v>240</v>
      </c>
      <c r="H688" s="52" t="s">
        <v>1689</v>
      </c>
      <c r="I688" s="52" t="s">
        <v>15</v>
      </c>
    </row>
    <row r="689" spans="1:9">
      <c r="A689" s="48" t="s">
        <v>1945</v>
      </c>
      <c r="B689" s="48" t="s">
        <v>1944</v>
      </c>
      <c r="C689" s="48" t="s">
        <v>121</v>
      </c>
      <c r="D689" s="49">
        <v>5</v>
      </c>
      <c r="E689" s="50">
        <v>860.98</v>
      </c>
      <c r="F689" s="51">
        <f t="shared" si="10"/>
        <v>4304.8999999999996</v>
      </c>
      <c r="G689" s="52" t="s">
        <v>240</v>
      </c>
      <c r="H689" s="52" t="s">
        <v>1689</v>
      </c>
      <c r="I689" s="52" t="s">
        <v>15</v>
      </c>
    </row>
    <row r="690" spans="1:9">
      <c r="A690" s="48" t="s">
        <v>1946</v>
      </c>
      <c r="B690" s="48" t="s">
        <v>1944</v>
      </c>
      <c r="C690" s="48" t="s">
        <v>120</v>
      </c>
      <c r="D690" s="49">
        <v>2</v>
      </c>
      <c r="E690" s="50">
        <v>860.98</v>
      </c>
      <c r="F690" s="51">
        <f t="shared" si="10"/>
        <v>1721.96</v>
      </c>
      <c r="G690" s="52" t="s">
        <v>240</v>
      </c>
      <c r="H690" s="52" t="s">
        <v>1689</v>
      </c>
      <c r="I690" s="52" t="s">
        <v>15</v>
      </c>
    </row>
    <row r="691" spans="1:9">
      <c r="A691" s="48" t="s">
        <v>1947</v>
      </c>
      <c r="B691" s="48" t="s">
        <v>1944</v>
      </c>
      <c r="C691" s="48" t="s">
        <v>122</v>
      </c>
      <c r="D691" s="49">
        <v>1</v>
      </c>
      <c r="E691" s="50">
        <v>860.99</v>
      </c>
      <c r="F691" s="51">
        <f t="shared" si="10"/>
        <v>860.99</v>
      </c>
      <c r="G691" s="52" t="s">
        <v>240</v>
      </c>
      <c r="H691" s="52" t="s">
        <v>1689</v>
      </c>
      <c r="I691" s="52" t="s">
        <v>15</v>
      </c>
    </row>
    <row r="692" spans="1:9">
      <c r="A692" s="48" t="s">
        <v>1047</v>
      </c>
      <c r="B692" s="48" t="s">
        <v>1048</v>
      </c>
      <c r="C692" s="48" t="s">
        <v>121</v>
      </c>
      <c r="D692" s="49">
        <v>1</v>
      </c>
      <c r="E692" s="50">
        <v>768</v>
      </c>
      <c r="F692" s="51">
        <f t="shared" si="10"/>
        <v>768</v>
      </c>
      <c r="G692" s="52" t="s">
        <v>240</v>
      </c>
      <c r="H692" s="52" t="s">
        <v>822</v>
      </c>
      <c r="I692" s="52" t="s">
        <v>9</v>
      </c>
    </row>
    <row r="693" spans="1:9">
      <c r="A693" s="48" t="s">
        <v>1049</v>
      </c>
      <c r="B693" s="48" t="s">
        <v>1050</v>
      </c>
      <c r="C693" s="48" t="s">
        <v>123</v>
      </c>
      <c r="D693" s="49">
        <v>1</v>
      </c>
      <c r="E693" s="50">
        <v>603</v>
      </c>
      <c r="F693" s="51">
        <f t="shared" si="10"/>
        <v>603</v>
      </c>
      <c r="G693" s="52" t="s">
        <v>240</v>
      </c>
      <c r="H693" s="52" t="s">
        <v>823</v>
      </c>
      <c r="I693" s="52" t="s">
        <v>17</v>
      </c>
    </row>
    <row r="694" spans="1:9">
      <c r="A694" s="48" t="s">
        <v>1856</v>
      </c>
      <c r="B694" s="48" t="s">
        <v>1857</v>
      </c>
      <c r="C694" s="48" t="s">
        <v>123</v>
      </c>
      <c r="D694" s="49">
        <v>1</v>
      </c>
      <c r="E694" s="50">
        <v>856</v>
      </c>
      <c r="F694" s="51">
        <f t="shared" si="10"/>
        <v>856</v>
      </c>
      <c r="G694" s="52" t="s">
        <v>240</v>
      </c>
      <c r="H694" s="52" t="s">
        <v>2169</v>
      </c>
      <c r="I694" s="52" t="s">
        <v>14</v>
      </c>
    </row>
    <row r="695" spans="1:9">
      <c r="A695" s="48" t="s">
        <v>2100</v>
      </c>
      <c r="B695" s="48" t="s">
        <v>2101</v>
      </c>
      <c r="C695" s="48" t="s">
        <v>123</v>
      </c>
      <c r="D695" s="49">
        <v>7</v>
      </c>
      <c r="E695" s="50">
        <v>859.68</v>
      </c>
      <c r="F695" s="51">
        <f t="shared" si="10"/>
        <v>6017.7599999999993</v>
      </c>
      <c r="G695" s="52" t="s">
        <v>240</v>
      </c>
      <c r="H695" s="52" t="s">
        <v>1682</v>
      </c>
      <c r="I695" s="52" t="s">
        <v>16</v>
      </c>
    </row>
    <row r="696" spans="1:9">
      <c r="A696" s="48" t="s">
        <v>2102</v>
      </c>
      <c r="B696" s="48" t="s">
        <v>2101</v>
      </c>
      <c r="C696" s="48" t="s">
        <v>121</v>
      </c>
      <c r="D696" s="49">
        <v>12</v>
      </c>
      <c r="E696" s="50">
        <v>859.68</v>
      </c>
      <c r="F696" s="51">
        <f t="shared" si="10"/>
        <v>10316.16</v>
      </c>
      <c r="G696" s="52" t="s">
        <v>240</v>
      </c>
      <c r="H696" s="52" t="s">
        <v>1682</v>
      </c>
      <c r="I696" s="52" t="s">
        <v>16</v>
      </c>
    </row>
    <row r="697" spans="1:9">
      <c r="A697" s="48" t="s">
        <v>2103</v>
      </c>
      <c r="B697" s="48" t="s">
        <v>2101</v>
      </c>
      <c r="C697" s="48" t="s">
        <v>120</v>
      </c>
      <c r="D697" s="49">
        <v>7</v>
      </c>
      <c r="E697" s="50">
        <v>859.68</v>
      </c>
      <c r="F697" s="51">
        <f t="shared" si="10"/>
        <v>6017.7599999999993</v>
      </c>
      <c r="G697" s="52" t="s">
        <v>240</v>
      </c>
      <c r="H697" s="52" t="s">
        <v>1682</v>
      </c>
      <c r="I697" s="52" t="s">
        <v>16</v>
      </c>
    </row>
    <row r="698" spans="1:9">
      <c r="A698" s="48" t="s">
        <v>2096</v>
      </c>
      <c r="B698" s="48" t="s">
        <v>2097</v>
      </c>
      <c r="C698" s="48" t="s">
        <v>123</v>
      </c>
      <c r="D698" s="49">
        <v>7</v>
      </c>
      <c r="E698" s="50">
        <v>859.68</v>
      </c>
      <c r="F698" s="51">
        <f t="shared" si="10"/>
        <v>6017.7599999999993</v>
      </c>
      <c r="G698" s="52" t="s">
        <v>240</v>
      </c>
      <c r="H698" s="52" t="s">
        <v>1682</v>
      </c>
      <c r="I698" s="52" t="s">
        <v>20</v>
      </c>
    </row>
    <row r="699" spans="1:9">
      <c r="A699" s="48" t="s">
        <v>2098</v>
      </c>
      <c r="B699" s="48" t="s">
        <v>2097</v>
      </c>
      <c r="C699" s="48" t="s">
        <v>121</v>
      </c>
      <c r="D699" s="49">
        <v>11</v>
      </c>
      <c r="E699" s="50">
        <v>859.68</v>
      </c>
      <c r="F699" s="51">
        <f t="shared" si="10"/>
        <v>9456.48</v>
      </c>
      <c r="G699" s="52" t="s">
        <v>240</v>
      </c>
      <c r="H699" s="52" t="s">
        <v>1682</v>
      </c>
      <c r="I699" s="52" t="s">
        <v>20</v>
      </c>
    </row>
    <row r="700" spans="1:9">
      <c r="A700" s="48" t="s">
        <v>2099</v>
      </c>
      <c r="B700" s="48" t="s">
        <v>2097</v>
      </c>
      <c r="C700" s="48" t="s">
        <v>120</v>
      </c>
      <c r="D700" s="49">
        <v>6</v>
      </c>
      <c r="E700" s="50">
        <v>859.68</v>
      </c>
      <c r="F700" s="51">
        <f t="shared" si="10"/>
        <v>5158.08</v>
      </c>
      <c r="G700" s="52" t="s">
        <v>240</v>
      </c>
      <c r="H700" s="52" t="s">
        <v>1682</v>
      </c>
      <c r="I700" s="52" t="s">
        <v>20</v>
      </c>
    </row>
    <row r="701" spans="1:9">
      <c r="A701" s="48" t="s">
        <v>1355</v>
      </c>
      <c r="B701" s="48" t="s">
        <v>1356</v>
      </c>
      <c r="C701" s="48" t="s">
        <v>119</v>
      </c>
      <c r="D701" s="49">
        <v>1</v>
      </c>
      <c r="E701" s="50">
        <v>179</v>
      </c>
      <c r="F701" s="51">
        <f t="shared" si="10"/>
        <v>179</v>
      </c>
      <c r="G701" s="52" t="s">
        <v>30</v>
      </c>
      <c r="H701" s="52" t="s">
        <v>44</v>
      </c>
      <c r="I701" s="52" t="s">
        <v>2145</v>
      </c>
    </row>
    <row r="702" spans="1:9">
      <c r="A702" s="48" t="s">
        <v>935</v>
      </c>
      <c r="B702" s="48" t="s">
        <v>936</v>
      </c>
      <c r="C702" s="48" t="s">
        <v>119</v>
      </c>
      <c r="D702" s="49">
        <v>4</v>
      </c>
      <c r="E702" s="50">
        <v>231.22</v>
      </c>
      <c r="F702" s="51">
        <f t="shared" si="10"/>
        <v>924.88</v>
      </c>
      <c r="G702" s="52" t="s">
        <v>30</v>
      </c>
      <c r="H702" s="52" t="s">
        <v>37</v>
      </c>
      <c r="I702" s="52" t="s">
        <v>27</v>
      </c>
    </row>
    <row r="703" spans="1:9">
      <c r="A703" s="48" t="s">
        <v>937</v>
      </c>
      <c r="B703" s="48" t="s">
        <v>938</v>
      </c>
      <c r="C703" s="48" t="s">
        <v>119</v>
      </c>
      <c r="D703" s="49">
        <v>8</v>
      </c>
      <c r="E703" s="50">
        <v>231.22</v>
      </c>
      <c r="F703" s="51">
        <f t="shared" si="10"/>
        <v>1849.76</v>
      </c>
      <c r="G703" s="52" t="s">
        <v>30</v>
      </c>
      <c r="H703" s="52" t="s">
        <v>37</v>
      </c>
      <c r="I703" s="52" t="s">
        <v>15</v>
      </c>
    </row>
    <row r="704" spans="1:9">
      <c r="A704" s="48" t="s">
        <v>1357</v>
      </c>
      <c r="B704" s="48" t="s">
        <v>1358</v>
      </c>
      <c r="C704" s="48">
        <v>7</v>
      </c>
      <c r="D704" s="49">
        <v>1</v>
      </c>
      <c r="E704" s="50">
        <v>1003</v>
      </c>
      <c r="F704" s="51">
        <f t="shared" si="10"/>
        <v>1003</v>
      </c>
      <c r="G704" s="52" t="s">
        <v>30</v>
      </c>
      <c r="H704" s="52" t="s">
        <v>171</v>
      </c>
      <c r="I704" s="52" t="s">
        <v>15</v>
      </c>
    </row>
    <row r="705" spans="1:9">
      <c r="A705" s="48" t="s">
        <v>1359</v>
      </c>
      <c r="B705" s="48" t="s">
        <v>1360</v>
      </c>
      <c r="C705" s="48">
        <v>6.5</v>
      </c>
      <c r="D705" s="49">
        <v>1</v>
      </c>
      <c r="E705" s="50">
        <v>1003</v>
      </c>
      <c r="F705" s="51">
        <f t="shared" si="10"/>
        <v>1003</v>
      </c>
      <c r="G705" s="52" t="s">
        <v>30</v>
      </c>
      <c r="H705" s="52" t="s">
        <v>172</v>
      </c>
      <c r="I705" s="52" t="s">
        <v>15</v>
      </c>
    </row>
    <row r="706" spans="1:9">
      <c r="A706" s="48" t="s">
        <v>966</v>
      </c>
      <c r="B706" s="48" t="s">
        <v>967</v>
      </c>
      <c r="C706" s="48" t="s">
        <v>119</v>
      </c>
      <c r="D706" s="49">
        <v>1</v>
      </c>
      <c r="E706" s="50">
        <v>637</v>
      </c>
      <c r="F706" s="51">
        <f t="shared" ref="F706:F769" si="11">D706*E706</f>
        <v>637</v>
      </c>
      <c r="G706" s="52" t="s">
        <v>30</v>
      </c>
      <c r="H706" s="52" t="s">
        <v>175</v>
      </c>
      <c r="I706" s="52" t="s">
        <v>11</v>
      </c>
    </row>
    <row r="707" spans="1:9">
      <c r="A707" s="48" t="s">
        <v>365</v>
      </c>
      <c r="B707" s="48" t="s">
        <v>265</v>
      </c>
      <c r="C707" s="48" t="s">
        <v>119</v>
      </c>
      <c r="D707" s="49">
        <v>3</v>
      </c>
      <c r="E707" s="50">
        <v>939.18</v>
      </c>
      <c r="F707" s="51">
        <f t="shared" si="11"/>
        <v>2817.54</v>
      </c>
      <c r="G707" s="52" t="s">
        <v>30</v>
      </c>
      <c r="H707" s="52" t="s">
        <v>175</v>
      </c>
      <c r="I707" s="52" t="s">
        <v>11</v>
      </c>
    </row>
    <row r="708" spans="1:9">
      <c r="A708" s="48" t="s">
        <v>968</v>
      </c>
      <c r="B708" s="48" t="s">
        <v>264</v>
      </c>
      <c r="C708" s="48" t="s">
        <v>119</v>
      </c>
      <c r="D708" s="49">
        <v>3</v>
      </c>
      <c r="E708" s="50">
        <v>939.18</v>
      </c>
      <c r="F708" s="51">
        <f t="shared" si="11"/>
        <v>2817.54</v>
      </c>
      <c r="G708" s="52" t="s">
        <v>30</v>
      </c>
      <c r="H708" s="52" t="s">
        <v>175</v>
      </c>
      <c r="I708" s="52" t="s">
        <v>15</v>
      </c>
    </row>
    <row r="709" spans="1:9">
      <c r="A709" s="48" t="s">
        <v>660</v>
      </c>
      <c r="B709" s="48" t="s">
        <v>661</v>
      </c>
      <c r="C709" s="48">
        <v>6.5</v>
      </c>
      <c r="D709" s="49">
        <v>1</v>
      </c>
      <c r="E709" s="50">
        <v>954.67</v>
      </c>
      <c r="F709" s="51">
        <f t="shared" si="11"/>
        <v>954.67</v>
      </c>
      <c r="G709" s="52" t="s">
        <v>30</v>
      </c>
      <c r="H709" s="52" t="s">
        <v>764</v>
      </c>
      <c r="I709" s="52" t="s">
        <v>16</v>
      </c>
    </row>
    <row r="710" spans="1:9">
      <c r="A710" s="48" t="s">
        <v>855</v>
      </c>
      <c r="B710" s="48" t="s">
        <v>661</v>
      </c>
      <c r="C710" s="48">
        <v>7.5</v>
      </c>
      <c r="D710" s="49">
        <v>1</v>
      </c>
      <c r="E710" s="50">
        <v>911</v>
      </c>
      <c r="F710" s="51">
        <f t="shared" si="11"/>
        <v>911</v>
      </c>
      <c r="G710" s="52" t="s">
        <v>30</v>
      </c>
      <c r="H710" s="52" t="s">
        <v>764</v>
      </c>
      <c r="I710" s="52" t="s">
        <v>16</v>
      </c>
    </row>
    <row r="711" spans="1:9">
      <c r="A711" s="48" t="s">
        <v>1361</v>
      </c>
      <c r="B711" s="48" t="s">
        <v>1362</v>
      </c>
      <c r="C711" s="48">
        <v>7.5</v>
      </c>
      <c r="D711" s="49">
        <v>1</v>
      </c>
      <c r="E711" s="50">
        <v>270</v>
      </c>
      <c r="F711" s="51">
        <f t="shared" si="11"/>
        <v>270</v>
      </c>
      <c r="G711" s="52" t="s">
        <v>30</v>
      </c>
      <c r="H711" s="52" t="s">
        <v>29</v>
      </c>
      <c r="I711" s="52" t="s">
        <v>15</v>
      </c>
    </row>
    <row r="712" spans="1:9">
      <c r="A712" s="48" t="s">
        <v>1363</v>
      </c>
      <c r="B712" s="48" t="s">
        <v>1364</v>
      </c>
      <c r="C712" s="48">
        <v>9</v>
      </c>
      <c r="D712" s="49">
        <v>1</v>
      </c>
      <c r="E712" s="50">
        <v>224</v>
      </c>
      <c r="F712" s="51">
        <f t="shared" si="11"/>
        <v>224</v>
      </c>
      <c r="G712" s="52" t="s">
        <v>30</v>
      </c>
      <c r="H712" s="52" t="s">
        <v>110</v>
      </c>
      <c r="I712" s="52" t="s">
        <v>15</v>
      </c>
    </row>
    <row r="713" spans="1:9">
      <c r="A713" s="48" t="s">
        <v>662</v>
      </c>
      <c r="B713" s="48" t="s">
        <v>663</v>
      </c>
      <c r="C713" s="48" t="s">
        <v>119</v>
      </c>
      <c r="D713" s="49">
        <v>1</v>
      </c>
      <c r="E713" s="50">
        <v>394</v>
      </c>
      <c r="F713" s="51">
        <f t="shared" si="11"/>
        <v>394</v>
      </c>
      <c r="G713" s="52" t="s">
        <v>22</v>
      </c>
      <c r="H713" s="52" t="s">
        <v>146</v>
      </c>
      <c r="I713" s="52" t="s">
        <v>15</v>
      </c>
    </row>
    <row r="714" spans="1:9">
      <c r="A714" s="48" t="s">
        <v>1826</v>
      </c>
      <c r="B714" s="48" t="s">
        <v>1827</v>
      </c>
      <c r="C714" s="48" t="s">
        <v>119</v>
      </c>
      <c r="D714" s="49">
        <v>1</v>
      </c>
      <c r="E714" s="50">
        <v>669.39</v>
      </c>
      <c r="F714" s="51">
        <f t="shared" si="11"/>
        <v>669.39</v>
      </c>
      <c r="G714" s="52" t="s">
        <v>22</v>
      </c>
      <c r="H714" s="52" t="s">
        <v>149</v>
      </c>
      <c r="I714" s="52" t="s">
        <v>11</v>
      </c>
    </row>
    <row r="715" spans="1:9">
      <c r="A715" s="48" t="s">
        <v>1828</v>
      </c>
      <c r="B715" s="48" t="s">
        <v>1829</v>
      </c>
      <c r="C715" s="48" t="s">
        <v>119</v>
      </c>
      <c r="D715" s="49">
        <v>1</v>
      </c>
      <c r="E715" s="50">
        <v>608.42999999999995</v>
      </c>
      <c r="F715" s="51">
        <f t="shared" si="11"/>
        <v>608.42999999999995</v>
      </c>
      <c r="G715" s="52" t="s">
        <v>22</v>
      </c>
      <c r="H715" s="52" t="s">
        <v>149</v>
      </c>
      <c r="I715" s="52" t="s">
        <v>15</v>
      </c>
    </row>
    <row r="716" spans="1:9">
      <c r="A716" s="48" t="s">
        <v>368</v>
      </c>
      <c r="B716" s="48" t="s">
        <v>268</v>
      </c>
      <c r="C716" s="48" t="s">
        <v>119</v>
      </c>
      <c r="D716" s="49">
        <v>8</v>
      </c>
      <c r="E716" s="50">
        <v>601.66</v>
      </c>
      <c r="F716" s="51">
        <f t="shared" si="11"/>
        <v>4813.28</v>
      </c>
      <c r="G716" s="52" t="s">
        <v>22</v>
      </c>
      <c r="H716" s="52" t="s">
        <v>79</v>
      </c>
      <c r="I716" s="52" t="s">
        <v>2142</v>
      </c>
    </row>
    <row r="717" spans="1:9">
      <c r="A717" s="48" t="s">
        <v>367</v>
      </c>
      <c r="B717" s="48" t="s">
        <v>267</v>
      </c>
      <c r="C717" s="48" t="s">
        <v>119</v>
      </c>
      <c r="D717" s="49">
        <v>1</v>
      </c>
      <c r="E717" s="50">
        <v>601.66</v>
      </c>
      <c r="F717" s="51">
        <f t="shared" si="11"/>
        <v>601.66</v>
      </c>
      <c r="G717" s="52" t="s">
        <v>22</v>
      </c>
      <c r="H717" s="52" t="s">
        <v>79</v>
      </c>
      <c r="I717" s="52" t="s">
        <v>12</v>
      </c>
    </row>
    <row r="718" spans="1:9">
      <c r="A718" s="48" t="s">
        <v>898</v>
      </c>
      <c r="B718" s="48" t="s">
        <v>899</v>
      </c>
      <c r="C718" s="48" t="s">
        <v>119</v>
      </c>
      <c r="D718" s="49">
        <v>2</v>
      </c>
      <c r="E718" s="50">
        <v>420.01</v>
      </c>
      <c r="F718" s="51">
        <f t="shared" si="11"/>
        <v>840.02</v>
      </c>
      <c r="G718" s="52" t="s">
        <v>22</v>
      </c>
      <c r="H718" s="52" t="s">
        <v>79</v>
      </c>
      <c r="I718" s="52" t="s">
        <v>19</v>
      </c>
    </row>
    <row r="719" spans="1:9">
      <c r="A719" s="48" t="s">
        <v>366</v>
      </c>
      <c r="B719" s="48" t="s">
        <v>266</v>
      </c>
      <c r="C719" s="48" t="s">
        <v>119</v>
      </c>
      <c r="D719" s="49">
        <v>3</v>
      </c>
      <c r="E719" s="50">
        <v>601.66</v>
      </c>
      <c r="F719" s="51">
        <f t="shared" si="11"/>
        <v>1804.98</v>
      </c>
      <c r="G719" s="52" t="s">
        <v>22</v>
      </c>
      <c r="H719" s="52" t="s">
        <v>79</v>
      </c>
      <c r="I719" s="52" t="s">
        <v>15</v>
      </c>
    </row>
    <row r="720" spans="1:9">
      <c r="A720" s="48" t="s">
        <v>1447</v>
      </c>
      <c r="B720" s="48" t="s">
        <v>1448</v>
      </c>
      <c r="C720" s="48" t="s">
        <v>119</v>
      </c>
      <c r="D720" s="49">
        <v>5</v>
      </c>
      <c r="E720" s="50">
        <v>325.62</v>
      </c>
      <c r="F720" s="51">
        <f t="shared" si="11"/>
        <v>1628.1</v>
      </c>
      <c r="G720" s="52" t="s">
        <v>22</v>
      </c>
      <c r="H720" s="52" t="s">
        <v>515</v>
      </c>
      <c r="I720" s="52" t="s">
        <v>2180</v>
      </c>
    </row>
    <row r="721" spans="1:9">
      <c r="A721" s="48" t="s">
        <v>1441</v>
      </c>
      <c r="B721" s="48" t="s">
        <v>1442</v>
      </c>
      <c r="C721" s="48" t="s">
        <v>119</v>
      </c>
      <c r="D721" s="49">
        <v>6</v>
      </c>
      <c r="E721" s="50">
        <v>325.62</v>
      </c>
      <c r="F721" s="51">
        <f t="shared" si="11"/>
        <v>1953.72</v>
      </c>
      <c r="G721" s="52" t="s">
        <v>22</v>
      </c>
      <c r="H721" s="52" t="s">
        <v>515</v>
      </c>
      <c r="I721" s="52" t="s">
        <v>2177</v>
      </c>
    </row>
    <row r="722" spans="1:9">
      <c r="A722" s="48" t="s">
        <v>1445</v>
      </c>
      <c r="B722" s="48" t="s">
        <v>1446</v>
      </c>
      <c r="C722" s="48" t="s">
        <v>119</v>
      </c>
      <c r="D722" s="49">
        <v>7</v>
      </c>
      <c r="E722" s="50">
        <v>325.62</v>
      </c>
      <c r="F722" s="51">
        <f t="shared" si="11"/>
        <v>2279.34</v>
      </c>
      <c r="G722" s="52" t="s">
        <v>22</v>
      </c>
      <c r="H722" s="52" t="s">
        <v>515</v>
      </c>
      <c r="I722" s="52" t="s">
        <v>2179</v>
      </c>
    </row>
    <row r="723" spans="1:9">
      <c r="A723" s="48" t="s">
        <v>1437</v>
      </c>
      <c r="B723" s="48" t="s">
        <v>1438</v>
      </c>
      <c r="C723" s="48" t="s">
        <v>119</v>
      </c>
      <c r="D723" s="49">
        <v>5</v>
      </c>
      <c r="E723" s="50">
        <v>325.62</v>
      </c>
      <c r="F723" s="51">
        <f t="shared" si="11"/>
        <v>1628.1</v>
      </c>
      <c r="G723" s="52" t="s">
        <v>22</v>
      </c>
      <c r="H723" s="52" t="s">
        <v>515</v>
      </c>
      <c r="I723" s="52" t="s">
        <v>2171</v>
      </c>
    </row>
    <row r="724" spans="1:9">
      <c r="A724" s="48" t="s">
        <v>1439</v>
      </c>
      <c r="B724" s="48" t="s">
        <v>1440</v>
      </c>
      <c r="C724" s="48" t="s">
        <v>119</v>
      </c>
      <c r="D724" s="49">
        <v>7</v>
      </c>
      <c r="E724" s="50">
        <v>325.62</v>
      </c>
      <c r="F724" s="51">
        <f t="shared" si="11"/>
        <v>2279.34</v>
      </c>
      <c r="G724" s="52" t="s">
        <v>22</v>
      </c>
      <c r="H724" s="52" t="s">
        <v>515</v>
      </c>
      <c r="I724" s="52" t="s">
        <v>2176</v>
      </c>
    </row>
    <row r="725" spans="1:9">
      <c r="A725" s="48" t="s">
        <v>1435</v>
      </c>
      <c r="B725" s="48" t="s">
        <v>1436</v>
      </c>
      <c r="C725" s="48" t="s">
        <v>119</v>
      </c>
      <c r="D725" s="49">
        <v>7</v>
      </c>
      <c r="E725" s="50">
        <v>325.62</v>
      </c>
      <c r="F725" s="51">
        <f t="shared" si="11"/>
        <v>2279.34</v>
      </c>
      <c r="G725" s="52" t="s">
        <v>22</v>
      </c>
      <c r="H725" s="52" t="s">
        <v>515</v>
      </c>
      <c r="I725" s="52" t="s">
        <v>2175</v>
      </c>
    </row>
    <row r="726" spans="1:9">
      <c r="A726" s="48" t="s">
        <v>1443</v>
      </c>
      <c r="B726" s="48" t="s">
        <v>1444</v>
      </c>
      <c r="C726" s="48" t="s">
        <v>119</v>
      </c>
      <c r="D726" s="49">
        <v>6</v>
      </c>
      <c r="E726" s="50">
        <v>325.62</v>
      </c>
      <c r="F726" s="51">
        <f t="shared" si="11"/>
        <v>1953.72</v>
      </c>
      <c r="G726" s="52" t="s">
        <v>22</v>
      </c>
      <c r="H726" s="52" t="s">
        <v>515</v>
      </c>
      <c r="I726" s="52" t="s">
        <v>2178</v>
      </c>
    </row>
    <row r="727" spans="1:9">
      <c r="A727" s="48" t="s">
        <v>1846</v>
      </c>
      <c r="B727" s="48" t="s">
        <v>1847</v>
      </c>
      <c r="C727" s="48" t="s">
        <v>119</v>
      </c>
      <c r="D727" s="49">
        <v>4</v>
      </c>
      <c r="E727" s="50">
        <v>669.39</v>
      </c>
      <c r="F727" s="51">
        <f t="shared" si="11"/>
        <v>2677.56</v>
      </c>
      <c r="G727" s="52" t="s">
        <v>40</v>
      </c>
      <c r="H727" s="52" t="s">
        <v>189</v>
      </c>
      <c r="I727" s="52" t="s">
        <v>28</v>
      </c>
    </row>
    <row r="728" spans="1:9">
      <c r="A728" s="48" t="s">
        <v>664</v>
      </c>
      <c r="B728" s="48" t="s">
        <v>665</v>
      </c>
      <c r="C728" s="48" t="s">
        <v>119</v>
      </c>
      <c r="D728" s="49">
        <v>2</v>
      </c>
      <c r="E728" s="50">
        <v>594</v>
      </c>
      <c r="F728" s="51">
        <f t="shared" si="11"/>
        <v>1188</v>
      </c>
      <c r="G728" s="52" t="s">
        <v>21</v>
      </c>
      <c r="H728" s="52" t="s">
        <v>90</v>
      </c>
      <c r="I728" s="52" t="s">
        <v>15</v>
      </c>
    </row>
    <row r="729" spans="1:9">
      <c r="A729" s="48" t="s">
        <v>370</v>
      </c>
      <c r="B729" s="48" t="s">
        <v>270</v>
      </c>
      <c r="C729" s="48" t="s">
        <v>119</v>
      </c>
      <c r="D729" s="49">
        <v>10</v>
      </c>
      <c r="E729" s="50">
        <v>501</v>
      </c>
      <c r="F729" s="51">
        <f t="shared" si="11"/>
        <v>5010</v>
      </c>
      <c r="G729" s="52" t="s">
        <v>21</v>
      </c>
      <c r="H729" s="52" t="s">
        <v>117</v>
      </c>
      <c r="I729" s="52" t="s">
        <v>27</v>
      </c>
    </row>
    <row r="730" spans="1:9">
      <c r="A730" s="48" t="s">
        <v>371</v>
      </c>
      <c r="B730" s="48" t="s">
        <v>271</v>
      </c>
      <c r="C730" s="48" t="s">
        <v>119</v>
      </c>
      <c r="D730" s="49">
        <v>1</v>
      </c>
      <c r="E730" s="50">
        <v>365.51</v>
      </c>
      <c r="F730" s="51">
        <f t="shared" si="11"/>
        <v>365.51</v>
      </c>
      <c r="G730" s="52" t="s">
        <v>21</v>
      </c>
      <c r="H730" s="52" t="s">
        <v>117</v>
      </c>
      <c r="I730" s="52" t="s">
        <v>67</v>
      </c>
    </row>
    <row r="731" spans="1:9">
      <c r="A731" s="48" t="s">
        <v>369</v>
      </c>
      <c r="B731" s="48" t="s">
        <v>269</v>
      </c>
      <c r="C731" s="48" t="s">
        <v>119</v>
      </c>
      <c r="D731" s="49">
        <v>18</v>
      </c>
      <c r="E731" s="50">
        <v>501</v>
      </c>
      <c r="F731" s="51">
        <f t="shared" si="11"/>
        <v>9018</v>
      </c>
      <c r="G731" s="52" t="s">
        <v>21</v>
      </c>
      <c r="H731" s="52" t="s">
        <v>117</v>
      </c>
      <c r="I731" s="52" t="s">
        <v>15</v>
      </c>
    </row>
    <row r="732" spans="1:9">
      <c r="A732" s="48" t="s">
        <v>373</v>
      </c>
      <c r="B732" s="48" t="s">
        <v>273</v>
      </c>
      <c r="C732" s="48" t="s">
        <v>119</v>
      </c>
      <c r="D732" s="49">
        <v>1</v>
      </c>
      <c r="E732" s="50">
        <v>398.47</v>
      </c>
      <c r="F732" s="51">
        <f t="shared" si="11"/>
        <v>398.47</v>
      </c>
      <c r="G732" s="52" t="s">
        <v>21</v>
      </c>
      <c r="H732" s="52" t="s">
        <v>147</v>
      </c>
      <c r="I732" s="52" t="s">
        <v>17</v>
      </c>
    </row>
    <row r="733" spans="1:9">
      <c r="A733" s="48" t="s">
        <v>372</v>
      </c>
      <c r="B733" s="48" t="s">
        <v>272</v>
      </c>
      <c r="C733" s="48" t="s">
        <v>119</v>
      </c>
      <c r="D733" s="49">
        <v>2</v>
      </c>
      <c r="E733" s="50">
        <v>398.47</v>
      </c>
      <c r="F733" s="51">
        <f t="shared" si="11"/>
        <v>796.94</v>
      </c>
      <c r="G733" s="52" t="s">
        <v>21</v>
      </c>
      <c r="H733" s="52" t="s">
        <v>147</v>
      </c>
      <c r="I733" s="52" t="s">
        <v>15</v>
      </c>
    </row>
    <row r="734" spans="1:9">
      <c r="A734" s="48" t="s">
        <v>375</v>
      </c>
      <c r="B734" s="48" t="s">
        <v>275</v>
      </c>
      <c r="C734" s="48" t="s">
        <v>119</v>
      </c>
      <c r="D734" s="49">
        <v>1</v>
      </c>
      <c r="E734" s="50">
        <v>669.39</v>
      </c>
      <c r="F734" s="51">
        <f t="shared" si="11"/>
        <v>669.39</v>
      </c>
      <c r="G734" s="52" t="s">
        <v>21</v>
      </c>
      <c r="H734" s="52" t="s">
        <v>148</v>
      </c>
      <c r="I734" s="52" t="s">
        <v>12</v>
      </c>
    </row>
    <row r="735" spans="1:9">
      <c r="A735" s="48" t="s">
        <v>374</v>
      </c>
      <c r="B735" s="48" t="s">
        <v>274</v>
      </c>
      <c r="C735" s="48" t="s">
        <v>119</v>
      </c>
      <c r="D735" s="49">
        <v>3</v>
      </c>
      <c r="E735" s="50">
        <v>669.39</v>
      </c>
      <c r="F735" s="51">
        <f t="shared" si="11"/>
        <v>2008.17</v>
      </c>
      <c r="G735" s="52" t="s">
        <v>21</v>
      </c>
      <c r="H735" s="52" t="s">
        <v>148</v>
      </c>
      <c r="I735" s="52" t="s">
        <v>15</v>
      </c>
    </row>
    <row r="736" spans="1:9">
      <c r="A736" s="48" t="s">
        <v>1365</v>
      </c>
      <c r="B736" s="48" t="s">
        <v>1366</v>
      </c>
      <c r="C736" s="48" t="s">
        <v>119</v>
      </c>
      <c r="D736" s="49">
        <v>1</v>
      </c>
      <c r="E736" s="50">
        <v>408</v>
      </c>
      <c r="F736" s="51">
        <f t="shared" si="11"/>
        <v>408</v>
      </c>
      <c r="G736" s="52" t="s">
        <v>21</v>
      </c>
      <c r="H736" s="52" t="s">
        <v>449</v>
      </c>
      <c r="I736" s="52" t="s">
        <v>12</v>
      </c>
    </row>
    <row r="737" spans="1:9">
      <c r="A737" s="48" t="s">
        <v>1367</v>
      </c>
      <c r="B737" s="48" t="s">
        <v>1368</v>
      </c>
      <c r="C737" s="48" t="s">
        <v>119</v>
      </c>
      <c r="D737" s="49">
        <v>1</v>
      </c>
      <c r="E737" s="50">
        <v>499</v>
      </c>
      <c r="F737" s="51">
        <f t="shared" si="11"/>
        <v>499</v>
      </c>
      <c r="G737" s="52" t="s">
        <v>21</v>
      </c>
      <c r="H737" s="52" t="s">
        <v>464</v>
      </c>
      <c r="I737" s="52" t="s">
        <v>11</v>
      </c>
    </row>
    <row r="738" spans="1:9">
      <c r="A738" s="48" t="s">
        <v>1369</v>
      </c>
      <c r="B738" s="48" t="s">
        <v>1370</v>
      </c>
      <c r="C738" s="48" t="s">
        <v>119</v>
      </c>
      <c r="D738" s="49">
        <v>3</v>
      </c>
      <c r="E738" s="50">
        <v>613.25</v>
      </c>
      <c r="F738" s="51">
        <f t="shared" si="11"/>
        <v>1839.75</v>
      </c>
      <c r="G738" s="52" t="s">
        <v>21</v>
      </c>
      <c r="H738" s="52" t="s">
        <v>465</v>
      </c>
      <c r="I738" s="52" t="s">
        <v>11</v>
      </c>
    </row>
    <row r="739" spans="1:9">
      <c r="A739" s="48" t="s">
        <v>666</v>
      </c>
      <c r="B739" s="48" t="s">
        <v>667</v>
      </c>
      <c r="C739" s="48" t="s">
        <v>119</v>
      </c>
      <c r="D739" s="49">
        <v>3</v>
      </c>
      <c r="E739" s="50">
        <v>303.77999999999997</v>
      </c>
      <c r="F739" s="51">
        <f t="shared" si="11"/>
        <v>911.33999999999992</v>
      </c>
      <c r="G739" s="52" t="s">
        <v>21</v>
      </c>
      <c r="H739" s="52" t="s">
        <v>35</v>
      </c>
      <c r="I739" s="52" t="s">
        <v>15</v>
      </c>
    </row>
    <row r="740" spans="1:9">
      <c r="A740" s="48" t="s">
        <v>211</v>
      </c>
      <c r="B740" s="48" t="s">
        <v>212</v>
      </c>
      <c r="C740" s="48" t="s">
        <v>119</v>
      </c>
      <c r="D740" s="49">
        <v>4</v>
      </c>
      <c r="E740" s="50">
        <v>669.39</v>
      </c>
      <c r="F740" s="51">
        <f t="shared" si="11"/>
        <v>2677.56</v>
      </c>
      <c r="G740" s="52" t="s">
        <v>21</v>
      </c>
      <c r="H740" s="52" t="s">
        <v>87</v>
      </c>
      <c r="I740" s="52" t="s">
        <v>12</v>
      </c>
    </row>
    <row r="741" spans="1:9">
      <c r="A741" s="48" t="s">
        <v>379</v>
      </c>
      <c r="B741" s="48" t="s">
        <v>279</v>
      </c>
      <c r="C741" s="48" t="s">
        <v>119</v>
      </c>
      <c r="D741" s="49">
        <v>10</v>
      </c>
      <c r="E741" s="50">
        <v>669.39</v>
      </c>
      <c r="F741" s="51">
        <f t="shared" si="11"/>
        <v>6693.9</v>
      </c>
      <c r="G741" s="52" t="s">
        <v>21</v>
      </c>
      <c r="H741" s="52" t="s">
        <v>87</v>
      </c>
      <c r="I741" s="52" t="s">
        <v>2145</v>
      </c>
    </row>
    <row r="742" spans="1:9">
      <c r="A742" s="48" t="s">
        <v>213</v>
      </c>
      <c r="B742" s="48" t="s">
        <v>214</v>
      </c>
      <c r="C742" s="48" t="s">
        <v>119</v>
      </c>
      <c r="D742" s="49">
        <v>10</v>
      </c>
      <c r="E742" s="50">
        <v>669.39</v>
      </c>
      <c r="F742" s="51">
        <f t="shared" si="11"/>
        <v>6693.9</v>
      </c>
      <c r="G742" s="52" t="s">
        <v>21</v>
      </c>
      <c r="H742" s="52" t="s">
        <v>87</v>
      </c>
      <c r="I742" s="52" t="s">
        <v>9</v>
      </c>
    </row>
    <row r="743" spans="1:9">
      <c r="A743" s="48" t="s">
        <v>900</v>
      </c>
      <c r="B743" s="48" t="s">
        <v>901</v>
      </c>
      <c r="C743" s="48" t="s">
        <v>119</v>
      </c>
      <c r="D743" s="49">
        <v>8</v>
      </c>
      <c r="E743" s="50">
        <v>467.64</v>
      </c>
      <c r="F743" s="51">
        <f t="shared" si="11"/>
        <v>3741.12</v>
      </c>
      <c r="G743" s="52" t="s">
        <v>21</v>
      </c>
      <c r="H743" s="52" t="s">
        <v>87</v>
      </c>
      <c r="I743" s="52" t="s">
        <v>19</v>
      </c>
    </row>
    <row r="744" spans="1:9">
      <c r="A744" s="48" t="s">
        <v>377</v>
      </c>
      <c r="B744" s="48" t="s">
        <v>277</v>
      </c>
      <c r="C744" s="48" t="s">
        <v>119</v>
      </c>
      <c r="D744" s="49">
        <v>15</v>
      </c>
      <c r="E744" s="50">
        <v>669.39</v>
      </c>
      <c r="F744" s="51">
        <f t="shared" si="11"/>
        <v>10040.85</v>
      </c>
      <c r="G744" s="52" t="s">
        <v>21</v>
      </c>
      <c r="H744" s="52" t="s">
        <v>87</v>
      </c>
      <c r="I744" s="52" t="s">
        <v>2143</v>
      </c>
    </row>
    <row r="745" spans="1:9">
      <c r="A745" s="48" t="s">
        <v>378</v>
      </c>
      <c r="B745" s="48" t="s">
        <v>278</v>
      </c>
      <c r="C745" s="48" t="s">
        <v>119</v>
      </c>
      <c r="D745" s="49">
        <v>2</v>
      </c>
      <c r="E745" s="50">
        <v>669.39</v>
      </c>
      <c r="F745" s="51">
        <f t="shared" si="11"/>
        <v>1338.78</v>
      </c>
      <c r="G745" s="52" t="s">
        <v>21</v>
      </c>
      <c r="H745" s="52" t="s">
        <v>87</v>
      </c>
      <c r="I745" s="52" t="s">
        <v>2144</v>
      </c>
    </row>
    <row r="746" spans="1:9">
      <c r="A746" s="48" t="s">
        <v>215</v>
      </c>
      <c r="B746" s="48" t="s">
        <v>216</v>
      </c>
      <c r="C746" s="48" t="s">
        <v>119</v>
      </c>
      <c r="D746" s="49">
        <v>18</v>
      </c>
      <c r="E746" s="50">
        <v>669.39</v>
      </c>
      <c r="F746" s="51">
        <f t="shared" si="11"/>
        <v>12049.02</v>
      </c>
      <c r="G746" s="52" t="s">
        <v>21</v>
      </c>
      <c r="H746" s="52" t="s">
        <v>87</v>
      </c>
      <c r="I746" s="52" t="s">
        <v>17</v>
      </c>
    </row>
    <row r="747" spans="1:9">
      <c r="A747" s="48" t="s">
        <v>376</v>
      </c>
      <c r="B747" s="48" t="s">
        <v>276</v>
      </c>
      <c r="C747" s="48" t="s">
        <v>119</v>
      </c>
      <c r="D747" s="49">
        <v>21</v>
      </c>
      <c r="E747" s="50">
        <v>669.39</v>
      </c>
      <c r="F747" s="51">
        <f t="shared" si="11"/>
        <v>14057.19</v>
      </c>
      <c r="G747" s="52" t="s">
        <v>21</v>
      </c>
      <c r="H747" s="52" t="s">
        <v>87</v>
      </c>
      <c r="I747" s="52" t="s">
        <v>15</v>
      </c>
    </row>
    <row r="748" spans="1:9">
      <c r="A748" s="48" t="s">
        <v>380</v>
      </c>
      <c r="B748" s="48" t="s">
        <v>280</v>
      </c>
      <c r="C748" s="48" t="s">
        <v>119</v>
      </c>
      <c r="D748" s="49">
        <v>6</v>
      </c>
      <c r="E748" s="50">
        <v>804.85</v>
      </c>
      <c r="F748" s="51">
        <f t="shared" si="11"/>
        <v>4829.1000000000004</v>
      </c>
      <c r="G748" s="52" t="s">
        <v>21</v>
      </c>
      <c r="H748" s="52" t="s">
        <v>91</v>
      </c>
      <c r="I748" s="52" t="s">
        <v>19</v>
      </c>
    </row>
    <row r="749" spans="1:9">
      <c r="A749" s="48" t="s">
        <v>939</v>
      </c>
      <c r="B749" s="48" t="s">
        <v>940</v>
      </c>
      <c r="C749" s="48" t="s">
        <v>119</v>
      </c>
      <c r="D749" s="49">
        <v>1</v>
      </c>
      <c r="E749" s="50">
        <v>545</v>
      </c>
      <c r="F749" s="51">
        <f t="shared" si="11"/>
        <v>545</v>
      </c>
      <c r="G749" s="52" t="s">
        <v>21</v>
      </c>
      <c r="H749" s="52" t="s">
        <v>91</v>
      </c>
      <c r="I749" s="52" t="s">
        <v>2164</v>
      </c>
    </row>
    <row r="750" spans="1:9">
      <c r="A750" s="48" t="s">
        <v>1371</v>
      </c>
      <c r="B750" s="48" t="s">
        <v>1372</v>
      </c>
      <c r="C750" s="48" t="s">
        <v>119</v>
      </c>
      <c r="D750" s="49">
        <v>1</v>
      </c>
      <c r="E750" s="50">
        <v>545</v>
      </c>
      <c r="F750" s="51">
        <f t="shared" si="11"/>
        <v>545</v>
      </c>
      <c r="G750" s="52" t="s">
        <v>21</v>
      </c>
      <c r="H750" s="52" t="s">
        <v>92</v>
      </c>
      <c r="I750" s="52" t="s">
        <v>9</v>
      </c>
    </row>
    <row r="751" spans="1:9">
      <c r="A751" s="48" t="s">
        <v>381</v>
      </c>
      <c r="B751" s="48" t="s">
        <v>281</v>
      </c>
      <c r="C751" s="48" t="s">
        <v>119</v>
      </c>
      <c r="D751" s="49">
        <v>2</v>
      </c>
      <c r="E751" s="50">
        <v>804.85</v>
      </c>
      <c r="F751" s="51">
        <f t="shared" si="11"/>
        <v>1609.7</v>
      </c>
      <c r="G751" s="52" t="s">
        <v>21</v>
      </c>
      <c r="H751" s="52" t="s">
        <v>92</v>
      </c>
      <c r="I751" s="52" t="s">
        <v>19</v>
      </c>
    </row>
    <row r="752" spans="1:9">
      <c r="A752" s="48" t="s">
        <v>382</v>
      </c>
      <c r="B752" s="48" t="s">
        <v>282</v>
      </c>
      <c r="C752" s="48" t="s">
        <v>119</v>
      </c>
      <c r="D752" s="49">
        <v>4</v>
      </c>
      <c r="E752" s="50">
        <v>804.85</v>
      </c>
      <c r="F752" s="51">
        <f t="shared" si="11"/>
        <v>3219.4</v>
      </c>
      <c r="G752" s="52" t="s">
        <v>21</v>
      </c>
      <c r="H752" s="52" t="s">
        <v>92</v>
      </c>
      <c r="I752" s="52" t="s">
        <v>18</v>
      </c>
    </row>
    <row r="753" spans="1:9">
      <c r="A753" s="48" t="s">
        <v>1373</v>
      </c>
      <c r="B753" s="48" t="s">
        <v>1374</v>
      </c>
      <c r="C753" s="48" t="s">
        <v>119</v>
      </c>
      <c r="D753" s="49">
        <v>1</v>
      </c>
      <c r="E753" s="50">
        <v>316</v>
      </c>
      <c r="F753" s="51">
        <f t="shared" si="11"/>
        <v>316</v>
      </c>
      <c r="G753" s="52" t="s">
        <v>21</v>
      </c>
      <c r="H753" s="52" t="s">
        <v>470</v>
      </c>
      <c r="I753" s="52" t="s">
        <v>19</v>
      </c>
    </row>
    <row r="754" spans="1:9">
      <c r="A754" s="48" t="s">
        <v>1375</v>
      </c>
      <c r="B754" s="48" t="s">
        <v>1376</v>
      </c>
      <c r="C754" s="48" t="s">
        <v>119</v>
      </c>
      <c r="D754" s="49">
        <v>1</v>
      </c>
      <c r="E754" s="50">
        <v>362</v>
      </c>
      <c r="F754" s="51">
        <f t="shared" si="11"/>
        <v>362</v>
      </c>
      <c r="G754" s="52" t="s">
        <v>21</v>
      </c>
      <c r="H754" s="52" t="s">
        <v>471</v>
      </c>
      <c r="I754" s="52" t="s">
        <v>10</v>
      </c>
    </row>
    <row r="755" spans="1:9">
      <c r="A755" s="48" t="s">
        <v>1377</v>
      </c>
      <c r="B755" s="48" t="s">
        <v>1378</v>
      </c>
      <c r="C755" s="48" t="s">
        <v>119</v>
      </c>
      <c r="D755" s="49">
        <v>1</v>
      </c>
      <c r="E755" s="50">
        <v>316</v>
      </c>
      <c r="F755" s="51">
        <f t="shared" si="11"/>
        <v>316</v>
      </c>
      <c r="G755" s="52" t="s">
        <v>21</v>
      </c>
      <c r="H755" s="52" t="s">
        <v>472</v>
      </c>
      <c r="I755" s="52" t="s">
        <v>19</v>
      </c>
    </row>
    <row r="756" spans="1:9">
      <c r="A756" s="48" t="s">
        <v>1379</v>
      </c>
      <c r="B756" s="48" t="s">
        <v>1380</v>
      </c>
      <c r="C756" s="48" t="s">
        <v>119</v>
      </c>
      <c r="D756" s="49">
        <v>1</v>
      </c>
      <c r="E756" s="50">
        <v>499</v>
      </c>
      <c r="F756" s="51">
        <f t="shared" si="11"/>
        <v>499</v>
      </c>
      <c r="G756" s="52" t="s">
        <v>21</v>
      </c>
      <c r="H756" s="52" t="s">
        <v>474</v>
      </c>
      <c r="I756" s="52" t="s">
        <v>2170</v>
      </c>
    </row>
    <row r="757" spans="1:9">
      <c r="A757" s="48" t="s">
        <v>1381</v>
      </c>
      <c r="B757" s="48" t="s">
        <v>1382</v>
      </c>
      <c r="C757" s="48" t="s">
        <v>119</v>
      </c>
      <c r="D757" s="49">
        <v>1</v>
      </c>
      <c r="E757" s="50">
        <v>453</v>
      </c>
      <c r="F757" s="51">
        <f t="shared" si="11"/>
        <v>453</v>
      </c>
      <c r="G757" s="52" t="s">
        <v>21</v>
      </c>
      <c r="H757" s="52" t="s">
        <v>475</v>
      </c>
      <c r="I757" s="52" t="s">
        <v>2141</v>
      </c>
    </row>
    <row r="758" spans="1:9">
      <c r="A758" s="48" t="s">
        <v>1383</v>
      </c>
      <c r="B758" s="48" t="s">
        <v>1384</v>
      </c>
      <c r="C758" s="48" t="s">
        <v>119</v>
      </c>
      <c r="D758" s="49">
        <v>1</v>
      </c>
      <c r="E758" s="50">
        <v>408</v>
      </c>
      <c r="F758" s="51">
        <f t="shared" si="11"/>
        <v>408</v>
      </c>
      <c r="G758" s="52" t="s">
        <v>21</v>
      </c>
      <c r="H758" s="52" t="s">
        <v>476</v>
      </c>
      <c r="I758" s="52" t="s">
        <v>19</v>
      </c>
    </row>
    <row r="759" spans="1:9">
      <c r="A759" s="48" t="s">
        <v>1385</v>
      </c>
      <c r="B759" s="48" t="s">
        <v>1386</v>
      </c>
      <c r="C759" s="48" t="s">
        <v>119</v>
      </c>
      <c r="D759" s="49">
        <v>1</v>
      </c>
      <c r="E759" s="50">
        <v>453</v>
      </c>
      <c r="F759" s="51">
        <f t="shared" si="11"/>
        <v>453</v>
      </c>
      <c r="G759" s="52" t="s">
        <v>21</v>
      </c>
      <c r="H759" s="52" t="s">
        <v>477</v>
      </c>
      <c r="I759" s="52" t="s">
        <v>10</v>
      </c>
    </row>
    <row r="760" spans="1:9">
      <c r="A760" s="48" t="s">
        <v>1387</v>
      </c>
      <c r="B760" s="48" t="s">
        <v>1388</v>
      </c>
      <c r="C760" s="48" t="s">
        <v>119</v>
      </c>
      <c r="D760" s="49">
        <v>1</v>
      </c>
      <c r="E760" s="50">
        <v>499</v>
      </c>
      <c r="F760" s="51">
        <f t="shared" si="11"/>
        <v>499</v>
      </c>
      <c r="G760" s="52" t="s">
        <v>21</v>
      </c>
      <c r="H760" s="52" t="s">
        <v>478</v>
      </c>
      <c r="I760" s="52" t="s">
        <v>16</v>
      </c>
    </row>
    <row r="761" spans="1:9">
      <c r="A761" s="48" t="s">
        <v>1389</v>
      </c>
      <c r="B761" s="48" t="s">
        <v>1390</v>
      </c>
      <c r="C761" s="48" t="s">
        <v>119</v>
      </c>
      <c r="D761" s="49">
        <v>1</v>
      </c>
      <c r="E761" s="50">
        <v>453</v>
      </c>
      <c r="F761" s="51">
        <f t="shared" si="11"/>
        <v>453</v>
      </c>
      <c r="G761" s="52" t="s">
        <v>21</v>
      </c>
      <c r="H761" s="52" t="s">
        <v>479</v>
      </c>
      <c r="I761" s="52" t="s">
        <v>14</v>
      </c>
    </row>
    <row r="762" spans="1:9">
      <c r="A762" s="48" t="s">
        <v>1391</v>
      </c>
      <c r="B762" s="48" t="s">
        <v>1392</v>
      </c>
      <c r="C762" s="48" t="s">
        <v>119</v>
      </c>
      <c r="D762" s="49">
        <v>1</v>
      </c>
      <c r="E762" s="50">
        <v>499</v>
      </c>
      <c r="F762" s="51">
        <f t="shared" si="11"/>
        <v>499</v>
      </c>
      <c r="G762" s="52" t="s">
        <v>21</v>
      </c>
      <c r="H762" s="52" t="s">
        <v>480</v>
      </c>
      <c r="I762" s="52" t="s">
        <v>16</v>
      </c>
    </row>
    <row r="763" spans="1:9">
      <c r="A763" s="48" t="s">
        <v>384</v>
      </c>
      <c r="B763" s="48" t="s">
        <v>284</v>
      </c>
      <c r="C763" s="48" t="s">
        <v>119</v>
      </c>
      <c r="D763" s="49">
        <v>1</v>
      </c>
      <c r="E763" s="50">
        <v>737.12</v>
      </c>
      <c r="F763" s="51">
        <f t="shared" si="11"/>
        <v>737.12</v>
      </c>
      <c r="G763" s="52" t="s">
        <v>21</v>
      </c>
      <c r="H763" s="52" t="s">
        <v>93</v>
      </c>
      <c r="I763" s="52" t="s">
        <v>28</v>
      </c>
    </row>
    <row r="764" spans="1:9">
      <c r="A764" s="48" t="s">
        <v>383</v>
      </c>
      <c r="B764" s="48" t="s">
        <v>283</v>
      </c>
      <c r="C764" s="48" t="s">
        <v>119</v>
      </c>
      <c r="D764" s="49">
        <v>3</v>
      </c>
      <c r="E764" s="50">
        <v>737.12</v>
      </c>
      <c r="F764" s="51">
        <f t="shared" si="11"/>
        <v>2211.36</v>
      </c>
      <c r="G764" s="52" t="s">
        <v>21</v>
      </c>
      <c r="H764" s="52" t="s">
        <v>93</v>
      </c>
      <c r="I764" s="52" t="s">
        <v>2143</v>
      </c>
    </row>
    <row r="765" spans="1:9">
      <c r="A765" s="48" t="s">
        <v>217</v>
      </c>
      <c r="B765" s="48" t="s">
        <v>218</v>
      </c>
      <c r="C765" s="48" t="s">
        <v>119</v>
      </c>
      <c r="D765" s="49">
        <v>2</v>
      </c>
      <c r="E765" s="50">
        <v>601.66</v>
      </c>
      <c r="F765" s="51">
        <f t="shared" si="11"/>
        <v>1203.32</v>
      </c>
      <c r="G765" s="52" t="s">
        <v>21</v>
      </c>
      <c r="H765" s="52" t="s">
        <v>86</v>
      </c>
      <c r="I765" s="52" t="s">
        <v>118</v>
      </c>
    </row>
    <row r="766" spans="1:9">
      <c r="A766" s="48" t="s">
        <v>1393</v>
      </c>
      <c r="B766" s="48" t="s">
        <v>1394</v>
      </c>
      <c r="C766" s="48" t="s">
        <v>119</v>
      </c>
      <c r="D766" s="49">
        <v>1</v>
      </c>
      <c r="E766" s="50">
        <v>270</v>
      </c>
      <c r="F766" s="51">
        <f t="shared" si="11"/>
        <v>270</v>
      </c>
      <c r="G766" s="52" t="s">
        <v>21</v>
      </c>
      <c r="H766" s="52" t="s">
        <v>83</v>
      </c>
      <c r="I766" s="52" t="s">
        <v>15</v>
      </c>
    </row>
    <row r="767" spans="1:9">
      <c r="A767" s="48" t="s">
        <v>385</v>
      </c>
      <c r="B767" s="48" t="s">
        <v>285</v>
      </c>
      <c r="C767" s="48" t="s">
        <v>119</v>
      </c>
      <c r="D767" s="49">
        <v>2</v>
      </c>
      <c r="E767" s="50">
        <v>804.85</v>
      </c>
      <c r="F767" s="51">
        <f t="shared" si="11"/>
        <v>1609.7</v>
      </c>
      <c r="G767" s="52" t="s">
        <v>21</v>
      </c>
      <c r="H767" s="52" t="s">
        <v>152</v>
      </c>
      <c r="I767" s="52" t="s">
        <v>10</v>
      </c>
    </row>
    <row r="768" spans="1:9">
      <c r="A768" s="48" t="s">
        <v>984</v>
      </c>
      <c r="B768" s="48" t="s">
        <v>985</v>
      </c>
      <c r="C768" s="48" t="s">
        <v>119</v>
      </c>
      <c r="D768" s="49">
        <v>1</v>
      </c>
      <c r="E768" s="50">
        <v>545</v>
      </c>
      <c r="F768" s="51">
        <f t="shared" si="11"/>
        <v>545</v>
      </c>
      <c r="G768" s="52" t="s">
        <v>21</v>
      </c>
      <c r="H768" s="52" t="s">
        <v>152</v>
      </c>
      <c r="I768" s="52" t="s">
        <v>19</v>
      </c>
    </row>
    <row r="769" spans="1:9">
      <c r="A769" s="48" t="s">
        <v>386</v>
      </c>
      <c r="B769" s="48" t="s">
        <v>286</v>
      </c>
      <c r="C769" s="48" t="s">
        <v>119</v>
      </c>
      <c r="D769" s="49">
        <v>7</v>
      </c>
      <c r="E769" s="50">
        <v>804.85</v>
      </c>
      <c r="F769" s="51">
        <f t="shared" si="11"/>
        <v>5633.95</v>
      </c>
      <c r="G769" s="52" t="s">
        <v>21</v>
      </c>
      <c r="H769" s="52" t="s">
        <v>152</v>
      </c>
      <c r="I769" s="52" t="s">
        <v>20</v>
      </c>
    </row>
    <row r="770" spans="1:9">
      <c r="A770" s="48" t="s">
        <v>1395</v>
      </c>
      <c r="B770" s="48" t="s">
        <v>1396</v>
      </c>
      <c r="C770" s="48" t="s">
        <v>119</v>
      </c>
      <c r="D770" s="49">
        <v>1</v>
      </c>
      <c r="E770" s="50">
        <v>499</v>
      </c>
      <c r="F770" s="51">
        <f t="shared" ref="F770:F833" si="12">D770*E770</f>
        <v>499</v>
      </c>
      <c r="G770" s="52" t="s">
        <v>21</v>
      </c>
      <c r="H770" s="52" t="s">
        <v>481</v>
      </c>
      <c r="I770" s="52" t="s">
        <v>19</v>
      </c>
    </row>
    <row r="771" spans="1:9">
      <c r="A771" s="48" t="s">
        <v>1397</v>
      </c>
      <c r="B771" s="48" t="s">
        <v>1398</v>
      </c>
      <c r="C771" s="48" t="s">
        <v>119</v>
      </c>
      <c r="D771" s="49">
        <v>1</v>
      </c>
      <c r="E771" s="50">
        <v>499</v>
      </c>
      <c r="F771" s="51">
        <f t="shared" si="12"/>
        <v>499</v>
      </c>
      <c r="G771" s="52" t="s">
        <v>21</v>
      </c>
      <c r="H771" s="52" t="s">
        <v>482</v>
      </c>
      <c r="I771" s="52" t="s">
        <v>19</v>
      </c>
    </row>
    <row r="772" spans="1:9">
      <c r="A772" s="48" t="s">
        <v>1399</v>
      </c>
      <c r="B772" s="48" t="s">
        <v>1400</v>
      </c>
      <c r="C772" s="48" t="s">
        <v>119</v>
      </c>
      <c r="D772" s="49">
        <v>1</v>
      </c>
      <c r="E772" s="50">
        <v>499</v>
      </c>
      <c r="F772" s="51">
        <f t="shared" si="12"/>
        <v>499</v>
      </c>
      <c r="G772" s="52" t="s">
        <v>21</v>
      </c>
      <c r="H772" s="52" t="s">
        <v>483</v>
      </c>
      <c r="I772" s="52" t="s">
        <v>17</v>
      </c>
    </row>
    <row r="773" spans="1:9">
      <c r="A773" s="48" t="s">
        <v>1401</v>
      </c>
      <c r="B773" s="48" t="s">
        <v>1402</v>
      </c>
      <c r="C773" s="48" t="s">
        <v>119</v>
      </c>
      <c r="D773" s="49">
        <v>2</v>
      </c>
      <c r="E773" s="50">
        <v>453</v>
      </c>
      <c r="F773" s="51">
        <f t="shared" si="12"/>
        <v>906</v>
      </c>
      <c r="G773" s="52" t="s">
        <v>21</v>
      </c>
      <c r="H773" s="52" t="s">
        <v>484</v>
      </c>
      <c r="I773" s="52" t="s">
        <v>11</v>
      </c>
    </row>
    <row r="774" spans="1:9">
      <c r="A774" s="48" t="s">
        <v>1769</v>
      </c>
      <c r="B774" s="48" t="s">
        <v>1770</v>
      </c>
      <c r="C774" s="48" t="s">
        <v>121</v>
      </c>
      <c r="D774" s="49">
        <v>1</v>
      </c>
      <c r="E774" s="50">
        <v>114.99</v>
      </c>
      <c r="F774" s="51">
        <f t="shared" si="12"/>
        <v>114.99</v>
      </c>
      <c r="G774" s="52" t="s">
        <v>21</v>
      </c>
      <c r="H774" s="52" t="s">
        <v>2140</v>
      </c>
      <c r="I774" s="52" t="s">
        <v>12</v>
      </c>
    </row>
    <row r="775" spans="1:9">
      <c r="A775" s="48" t="s">
        <v>668</v>
      </c>
      <c r="B775" s="48" t="s">
        <v>669</v>
      </c>
      <c r="C775" s="48" t="s">
        <v>119</v>
      </c>
      <c r="D775" s="49">
        <v>1</v>
      </c>
      <c r="E775" s="50">
        <v>1784.03</v>
      </c>
      <c r="F775" s="51">
        <f t="shared" si="12"/>
        <v>1784.03</v>
      </c>
      <c r="G775" s="52" t="s">
        <v>21</v>
      </c>
      <c r="H775" s="52" t="s">
        <v>771</v>
      </c>
      <c r="I775" s="52" t="s">
        <v>28</v>
      </c>
    </row>
    <row r="776" spans="1:9">
      <c r="A776" s="48" t="s">
        <v>670</v>
      </c>
      <c r="B776" s="48" t="s">
        <v>671</v>
      </c>
      <c r="C776" s="48" t="s">
        <v>119</v>
      </c>
      <c r="D776" s="49">
        <v>1</v>
      </c>
      <c r="E776" s="50">
        <v>2423.48</v>
      </c>
      <c r="F776" s="51">
        <f t="shared" si="12"/>
        <v>2423.48</v>
      </c>
      <c r="G776" s="52" t="s">
        <v>21</v>
      </c>
      <c r="H776" s="52" t="s">
        <v>794</v>
      </c>
      <c r="I776" s="52" t="s">
        <v>9</v>
      </c>
    </row>
    <row r="777" spans="1:9">
      <c r="A777" s="48" t="s">
        <v>672</v>
      </c>
      <c r="B777" s="48" t="s">
        <v>673</v>
      </c>
      <c r="C777" s="48" t="s">
        <v>119</v>
      </c>
      <c r="D777" s="49">
        <v>1</v>
      </c>
      <c r="E777" s="50">
        <v>2423.48</v>
      </c>
      <c r="F777" s="51">
        <f t="shared" si="12"/>
        <v>2423.48</v>
      </c>
      <c r="G777" s="52" t="s">
        <v>21</v>
      </c>
      <c r="H777" s="52" t="s">
        <v>794</v>
      </c>
      <c r="I777" s="52" t="s">
        <v>2143</v>
      </c>
    </row>
    <row r="778" spans="1:9">
      <c r="A778" s="48" t="s">
        <v>674</v>
      </c>
      <c r="B778" s="48" t="s">
        <v>675</v>
      </c>
      <c r="C778" s="48" t="s">
        <v>119</v>
      </c>
      <c r="D778" s="49">
        <v>1</v>
      </c>
      <c r="E778" s="50">
        <v>2423.48</v>
      </c>
      <c r="F778" s="51">
        <f t="shared" si="12"/>
        <v>2423.48</v>
      </c>
      <c r="G778" s="52" t="s">
        <v>21</v>
      </c>
      <c r="H778" s="52" t="s">
        <v>794</v>
      </c>
      <c r="I778" s="52" t="s">
        <v>11</v>
      </c>
    </row>
    <row r="779" spans="1:9">
      <c r="A779" s="48" t="s">
        <v>388</v>
      </c>
      <c r="B779" s="48" t="s">
        <v>288</v>
      </c>
      <c r="C779" s="48" t="s">
        <v>119</v>
      </c>
      <c r="D779" s="49">
        <v>10</v>
      </c>
      <c r="E779" s="50">
        <v>1481.01</v>
      </c>
      <c r="F779" s="51">
        <f t="shared" si="12"/>
        <v>14810.1</v>
      </c>
      <c r="G779" s="52" t="s">
        <v>21</v>
      </c>
      <c r="H779" s="52" t="s">
        <v>77</v>
      </c>
      <c r="I779" s="52" t="s">
        <v>9</v>
      </c>
    </row>
    <row r="780" spans="1:9">
      <c r="A780" s="48" t="s">
        <v>219</v>
      </c>
      <c r="B780" s="48" t="s">
        <v>220</v>
      </c>
      <c r="C780" s="48" t="s">
        <v>119</v>
      </c>
      <c r="D780" s="49">
        <v>4</v>
      </c>
      <c r="E780" s="50">
        <v>1481.01</v>
      </c>
      <c r="F780" s="51">
        <f t="shared" si="12"/>
        <v>5924.04</v>
      </c>
      <c r="G780" s="52" t="s">
        <v>21</v>
      </c>
      <c r="H780" s="52" t="s">
        <v>77</v>
      </c>
      <c r="I780" s="52" t="s">
        <v>28</v>
      </c>
    </row>
    <row r="781" spans="1:9">
      <c r="A781" s="48" t="s">
        <v>387</v>
      </c>
      <c r="B781" s="48" t="s">
        <v>287</v>
      </c>
      <c r="C781" s="48" t="s">
        <v>119</v>
      </c>
      <c r="D781" s="49">
        <v>9</v>
      </c>
      <c r="E781" s="50">
        <v>1481.01</v>
      </c>
      <c r="F781" s="51">
        <f t="shared" si="12"/>
        <v>13329.09</v>
      </c>
      <c r="G781" s="52" t="s">
        <v>21</v>
      </c>
      <c r="H781" s="52" t="s">
        <v>77</v>
      </c>
      <c r="I781" s="52" t="s">
        <v>15</v>
      </c>
    </row>
    <row r="782" spans="1:9">
      <c r="A782" s="48" t="s">
        <v>390</v>
      </c>
      <c r="B782" s="48" t="s">
        <v>290</v>
      </c>
      <c r="C782" s="48" t="s">
        <v>119</v>
      </c>
      <c r="D782" s="49">
        <v>1</v>
      </c>
      <c r="E782" s="50">
        <v>1142.3699999999999</v>
      </c>
      <c r="F782" s="51">
        <f t="shared" si="12"/>
        <v>1142.3699999999999</v>
      </c>
      <c r="G782" s="52" t="s">
        <v>21</v>
      </c>
      <c r="H782" s="52" t="s">
        <v>97</v>
      </c>
      <c r="I782" s="52" t="s">
        <v>28</v>
      </c>
    </row>
    <row r="783" spans="1:9">
      <c r="A783" s="48" t="s">
        <v>389</v>
      </c>
      <c r="B783" s="48" t="s">
        <v>289</v>
      </c>
      <c r="C783" s="48" t="s">
        <v>119</v>
      </c>
      <c r="D783" s="49">
        <v>2</v>
      </c>
      <c r="E783" s="50">
        <v>1142.3699999999999</v>
      </c>
      <c r="F783" s="51">
        <f t="shared" si="12"/>
        <v>2284.7399999999998</v>
      </c>
      <c r="G783" s="52" t="s">
        <v>21</v>
      </c>
      <c r="H783" s="52" t="s">
        <v>97</v>
      </c>
      <c r="I783" s="52" t="s">
        <v>15</v>
      </c>
    </row>
    <row r="784" spans="1:9">
      <c r="A784" s="48" t="s">
        <v>391</v>
      </c>
      <c r="B784" s="48" t="s">
        <v>291</v>
      </c>
      <c r="C784" s="48" t="s">
        <v>119</v>
      </c>
      <c r="D784" s="49">
        <v>1</v>
      </c>
      <c r="E784" s="50">
        <v>1345.55</v>
      </c>
      <c r="F784" s="51">
        <f t="shared" si="12"/>
        <v>1345.55</v>
      </c>
      <c r="G784" s="52" t="s">
        <v>21</v>
      </c>
      <c r="H784" s="52" t="s">
        <v>101</v>
      </c>
      <c r="I784" s="52" t="s">
        <v>15</v>
      </c>
    </row>
    <row r="785" spans="1:9">
      <c r="A785" s="48" t="s">
        <v>1802</v>
      </c>
      <c r="B785" s="48" t="s">
        <v>1803</v>
      </c>
      <c r="C785" s="48" t="s">
        <v>119</v>
      </c>
      <c r="D785" s="49">
        <v>1</v>
      </c>
      <c r="E785" s="50">
        <v>1006.91</v>
      </c>
      <c r="F785" s="51">
        <f t="shared" si="12"/>
        <v>1006.91</v>
      </c>
      <c r="G785" s="52" t="s">
        <v>21</v>
      </c>
      <c r="H785" s="52" t="s">
        <v>95</v>
      </c>
      <c r="I785" s="52" t="s">
        <v>28</v>
      </c>
    </row>
    <row r="786" spans="1:9">
      <c r="A786" s="48" t="s">
        <v>392</v>
      </c>
      <c r="B786" s="48" t="s">
        <v>292</v>
      </c>
      <c r="C786" s="48" t="s">
        <v>119</v>
      </c>
      <c r="D786" s="49">
        <v>2</v>
      </c>
      <c r="E786" s="50">
        <v>1006.91</v>
      </c>
      <c r="F786" s="51">
        <f t="shared" si="12"/>
        <v>2013.82</v>
      </c>
      <c r="G786" s="52" t="s">
        <v>21</v>
      </c>
      <c r="H786" s="52" t="s">
        <v>95</v>
      </c>
      <c r="I786" s="52" t="s">
        <v>15</v>
      </c>
    </row>
    <row r="787" spans="1:9">
      <c r="A787" s="48" t="s">
        <v>896</v>
      </c>
      <c r="B787" s="48" t="s">
        <v>897</v>
      </c>
      <c r="C787" s="48" t="s">
        <v>119</v>
      </c>
      <c r="D787" s="49">
        <v>1</v>
      </c>
      <c r="E787" s="50">
        <v>682</v>
      </c>
      <c r="F787" s="51">
        <f t="shared" si="12"/>
        <v>682</v>
      </c>
      <c r="G787" s="52" t="s">
        <v>21</v>
      </c>
      <c r="H787" s="52" t="s">
        <v>80</v>
      </c>
      <c r="I787" s="52" t="s">
        <v>28</v>
      </c>
    </row>
    <row r="788" spans="1:9">
      <c r="A788" s="48" t="s">
        <v>393</v>
      </c>
      <c r="B788" s="48" t="s">
        <v>293</v>
      </c>
      <c r="C788" s="48" t="s">
        <v>119</v>
      </c>
      <c r="D788" s="49">
        <v>3</v>
      </c>
      <c r="E788" s="50">
        <v>1074.6400000000001</v>
      </c>
      <c r="F788" s="51">
        <f t="shared" si="12"/>
        <v>3223.92</v>
      </c>
      <c r="G788" s="52" t="s">
        <v>21</v>
      </c>
      <c r="H788" s="52" t="s">
        <v>96</v>
      </c>
      <c r="I788" s="52" t="s">
        <v>11</v>
      </c>
    </row>
    <row r="789" spans="1:9">
      <c r="A789" s="48" t="s">
        <v>397</v>
      </c>
      <c r="B789" s="48" t="s">
        <v>297</v>
      </c>
      <c r="C789" s="48" t="s">
        <v>119</v>
      </c>
      <c r="D789" s="49">
        <v>19</v>
      </c>
      <c r="E789" s="50">
        <v>737.12</v>
      </c>
      <c r="F789" s="51">
        <f t="shared" si="12"/>
        <v>14005.28</v>
      </c>
      <c r="G789" s="52" t="s">
        <v>21</v>
      </c>
      <c r="H789" s="52" t="s">
        <v>153</v>
      </c>
      <c r="I789" s="52" t="s">
        <v>2142</v>
      </c>
    </row>
    <row r="790" spans="1:9">
      <c r="A790" s="48" t="s">
        <v>396</v>
      </c>
      <c r="B790" s="48" t="s">
        <v>296</v>
      </c>
      <c r="C790" s="48" t="s">
        <v>119</v>
      </c>
      <c r="D790" s="49">
        <v>16</v>
      </c>
      <c r="E790" s="50">
        <v>737.12</v>
      </c>
      <c r="F790" s="51">
        <f t="shared" si="12"/>
        <v>11793.92</v>
      </c>
      <c r="G790" s="52" t="s">
        <v>21</v>
      </c>
      <c r="H790" s="52" t="s">
        <v>153</v>
      </c>
      <c r="I790" s="52" t="s">
        <v>12</v>
      </c>
    </row>
    <row r="791" spans="1:9">
      <c r="A791" s="48" t="s">
        <v>395</v>
      </c>
      <c r="B791" s="48" t="s">
        <v>295</v>
      </c>
      <c r="C791" s="48" t="s">
        <v>119</v>
      </c>
      <c r="D791" s="49">
        <v>19</v>
      </c>
      <c r="E791" s="50">
        <v>737.12</v>
      </c>
      <c r="F791" s="51">
        <f t="shared" si="12"/>
        <v>14005.28</v>
      </c>
      <c r="G791" s="52" t="s">
        <v>21</v>
      </c>
      <c r="H791" s="52" t="s">
        <v>153</v>
      </c>
      <c r="I791" s="52" t="s">
        <v>11</v>
      </c>
    </row>
    <row r="792" spans="1:9">
      <c r="A792" s="48" t="s">
        <v>394</v>
      </c>
      <c r="B792" s="48" t="s">
        <v>294</v>
      </c>
      <c r="C792" s="48" t="s">
        <v>119</v>
      </c>
      <c r="D792" s="49">
        <v>27</v>
      </c>
      <c r="E792" s="50">
        <v>737.12</v>
      </c>
      <c r="F792" s="51">
        <f t="shared" si="12"/>
        <v>19902.240000000002</v>
      </c>
      <c r="G792" s="52" t="s">
        <v>21</v>
      </c>
      <c r="H792" s="52" t="s">
        <v>153</v>
      </c>
      <c r="I792" s="52" t="s">
        <v>15</v>
      </c>
    </row>
    <row r="793" spans="1:9">
      <c r="A793" s="48" t="s">
        <v>399</v>
      </c>
      <c r="B793" s="48" t="s">
        <v>299</v>
      </c>
      <c r="C793" s="48" t="s">
        <v>119</v>
      </c>
      <c r="D793" s="49">
        <v>1</v>
      </c>
      <c r="E793" s="50">
        <v>804.85</v>
      </c>
      <c r="F793" s="51">
        <f t="shared" si="12"/>
        <v>804.85</v>
      </c>
      <c r="G793" s="52" t="s">
        <v>21</v>
      </c>
      <c r="H793" s="52" t="s">
        <v>154</v>
      </c>
      <c r="I793" s="52" t="s">
        <v>12</v>
      </c>
    </row>
    <row r="794" spans="1:9">
      <c r="A794" s="48" t="s">
        <v>398</v>
      </c>
      <c r="B794" s="48" t="s">
        <v>298</v>
      </c>
      <c r="C794" s="48" t="s">
        <v>119</v>
      </c>
      <c r="D794" s="49">
        <v>3</v>
      </c>
      <c r="E794" s="50">
        <v>804.85</v>
      </c>
      <c r="F794" s="51">
        <f t="shared" si="12"/>
        <v>2414.5500000000002</v>
      </c>
      <c r="G794" s="52" t="s">
        <v>21</v>
      </c>
      <c r="H794" s="52" t="s">
        <v>154</v>
      </c>
      <c r="I794" s="52" t="s">
        <v>15</v>
      </c>
    </row>
    <row r="795" spans="1:9">
      <c r="A795" s="48" t="s">
        <v>402</v>
      </c>
      <c r="B795" s="48" t="s">
        <v>302</v>
      </c>
      <c r="C795" s="48" t="s">
        <v>119</v>
      </c>
      <c r="D795" s="49">
        <v>3</v>
      </c>
      <c r="E795" s="50">
        <v>804.85</v>
      </c>
      <c r="F795" s="51">
        <f t="shared" si="12"/>
        <v>2414.5500000000002</v>
      </c>
      <c r="G795" s="52" t="s">
        <v>21</v>
      </c>
      <c r="H795" s="52" t="s">
        <v>155</v>
      </c>
      <c r="I795" s="52" t="s">
        <v>2142</v>
      </c>
    </row>
    <row r="796" spans="1:9">
      <c r="A796" s="48" t="s">
        <v>401</v>
      </c>
      <c r="B796" s="48" t="s">
        <v>301</v>
      </c>
      <c r="C796" s="48" t="s">
        <v>119</v>
      </c>
      <c r="D796" s="49">
        <v>4</v>
      </c>
      <c r="E796" s="50">
        <v>804.85</v>
      </c>
      <c r="F796" s="51">
        <f t="shared" si="12"/>
        <v>3219.4</v>
      </c>
      <c r="G796" s="52" t="s">
        <v>21</v>
      </c>
      <c r="H796" s="52" t="s">
        <v>155</v>
      </c>
      <c r="I796" s="52" t="s">
        <v>12</v>
      </c>
    </row>
    <row r="797" spans="1:9">
      <c r="A797" s="48" t="s">
        <v>400</v>
      </c>
      <c r="B797" s="48" t="s">
        <v>300</v>
      </c>
      <c r="C797" s="48" t="s">
        <v>119</v>
      </c>
      <c r="D797" s="49">
        <v>3</v>
      </c>
      <c r="E797" s="50">
        <v>804.85</v>
      </c>
      <c r="F797" s="51">
        <f t="shared" si="12"/>
        <v>2414.5500000000002</v>
      </c>
      <c r="G797" s="52" t="s">
        <v>21</v>
      </c>
      <c r="H797" s="52" t="s">
        <v>155</v>
      </c>
      <c r="I797" s="52" t="s">
        <v>15</v>
      </c>
    </row>
    <row r="798" spans="1:9">
      <c r="A798" s="48" t="s">
        <v>1403</v>
      </c>
      <c r="B798" s="48" t="s">
        <v>1404</v>
      </c>
      <c r="C798" s="48" t="s">
        <v>119</v>
      </c>
      <c r="D798" s="49">
        <v>1</v>
      </c>
      <c r="E798" s="50">
        <v>270</v>
      </c>
      <c r="F798" s="51">
        <f t="shared" si="12"/>
        <v>270</v>
      </c>
      <c r="G798" s="52" t="s">
        <v>21</v>
      </c>
      <c r="H798" s="52" t="s">
        <v>434</v>
      </c>
      <c r="I798" s="52" t="s">
        <v>28</v>
      </c>
    </row>
    <row r="799" spans="1:9">
      <c r="A799" s="48" t="s">
        <v>1405</v>
      </c>
      <c r="B799" s="48" t="s">
        <v>1406</v>
      </c>
      <c r="C799" s="48" t="s">
        <v>119</v>
      </c>
      <c r="D799" s="49">
        <v>1</v>
      </c>
      <c r="E799" s="50">
        <v>637</v>
      </c>
      <c r="F799" s="51">
        <f t="shared" si="12"/>
        <v>637</v>
      </c>
      <c r="G799" s="52" t="s">
        <v>21</v>
      </c>
      <c r="H799" s="52" t="s">
        <v>490</v>
      </c>
      <c r="I799" s="52" t="s">
        <v>16</v>
      </c>
    </row>
    <row r="800" spans="1:9">
      <c r="A800" s="48" t="s">
        <v>1407</v>
      </c>
      <c r="B800" s="48" t="s">
        <v>1408</v>
      </c>
      <c r="C800" s="48" t="s">
        <v>119</v>
      </c>
      <c r="D800" s="49">
        <v>1</v>
      </c>
      <c r="E800" s="50">
        <v>499</v>
      </c>
      <c r="F800" s="51">
        <f t="shared" si="12"/>
        <v>499</v>
      </c>
      <c r="G800" s="52" t="s">
        <v>21</v>
      </c>
      <c r="H800" s="52" t="s">
        <v>491</v>
      </c>
      <c r="I800" s="52" t="s">
        <v>19</v>
      </c>
    </row>
    <row r="801" spans="1:9">
      <c r="A801" s="48" t="s">
        <v>1409</v>
      </c>
      <c r="B801" s="48" t="s">
        <v>1410</v>
      </c>
      <c r="C801" s="48" t="s">
        <v>119</v>
      </c>
      <c r="D801" s="49">
        <v>1</v>
      </c>
      <c r="E801" s="50">
        <v>545</v>
      </c>
      <c r="F801" s="51">
        <f t="shared" si="12"/>
        <v>545</v>
      </c>
      <c r="G801" s="52" t="s">
        <v>21</v>
      </c>
      <c r="H801" s="52" t="s">
        <v>492</v>
      </c>
      <c r="I801" s="52" t="s">
        <v>28</v>
      </c>
    </row>
    <row r="802" spans="1:9">
      <c r="A802" s="48" t="s">
        <v>403</v>
      </c>
      <c r="B802" s="48" t="s">
        <v>303</v>
      </c>
      <c r="C802" s="48" t="s">
        <v>119</v>
      </c>
      <c r="D802" s="49">
        <v>12</v>
      </c>
      <c r="E802" s="50">
        <v>804.85</v>
      </c>
      <c r="F802" s="51">
        <f t="shared" si="12"/>
        <v>9658.2000000000007</v>
      </c>
      <c r="G802" s="52" t="s">
        <v>21</v>
      </c>
      <c r="H802" s="52" t="s">
        <v>94</v>
      </c>
      <c r="I802" s="52" t="s">
        <v>10</v>
      </c>
    </row>
    <row r="803" spans="1:9">
      <c r="A803" s="48" t="s">
        <v>406</v>
      </c>
      <c r="B803" s="48" t="s">
        <v>306</v>
      </c>
      <c r="C803" s="48" t="s">
        <v>119</v>
      </c>
      <c r="D803" s="49">
        <v>28</v>
      </c>
      <c r="E803" s="50">
        <v>804.85</v>
      </c>
      <c r="F803" s="51">
        <f t="shared" si="12"/>
        <v>22535.8</v>
      </c>
      <c r="G803" s="52" t="s">
        <v>21</v>
      </c>
      <c r="H803" s="52" t="s">
        <v>94</v>
      </c>
      <c r="I803" s="52" t="s">
        <v>12</v>
      </c>
    </row>
    <row r="804" spans="1:9">
      <c r="A804" s="48" t="s">
        <v>405</v>
      </c>
      <c r="B804" s="48" t="s">
        <v>305</v>
      </c>
      <c r="C804" s="48" t="s">
        <v>119</v>
      </c>
      <c r="D804" s="49">
        <v>26</v>
      </c>
      <c r="E804" s="50">
        <v>804.85</v>
      </c>
      <c r="F804" s="51">
        <f t="shared" si="12"/>
        <v>20926.100000000002</v>
      </c>
      <c r="G804" s="52" t="s">
        <v>21</v>
      </c>
      <c r="H804" s="52" t="s">
        <v>94</v>
      </c>
      <c r="I804" s="52" t="s">
        <v>11</v>
      </c>
    </row>
    <row r="805" spans="1:9">
      <c r="A805" s="48" t="s">
        <v>404</v>
      </c>
      <c r="B805" s="48" t="s">
        <v>304</v>
      </c>
      <c r="C805" s="48" t="s">
        <v>119</v>
      </c>
      <c r="D805" s="49">
        <v>20</v>
      </c>
      <c r="E805" s="50">
        <v>804.85</v>
      </c>
      <c r="F805" s="51">
        <f t="shared" si="12"/>
        <v>16097</v>
      </c>
      <c r="G805" s="52" t="s">
        <v>21</v>
      </c>
      <c r="H805" s="52" t="s">
        <v>94</v>
      </c>
      <c r="I805" s="52" t="s">
        <v>15</v>
      </c>
    </row>
    <row r="806" spans="1:9">
      <c r="A806" s="48" t="s">
        <v>407</v>
      </c>
      <c r="B806" s="48" t="s">
        <v>307</v>
      </c>
      <c r="C806" s="48" t="s">
        <v>119</v>
      </c>
      <c r="D806" s="49">
        <v>5</v>
      </c>
      <c r="E806" s="50">
        <v>804.85</v>
      </c>
      <c r="F806" s="51">
        <f t="shared" si="12"/>
        <v>4024.25</v>
      </c>
      <c r="G806" s="52" t="s">
        <v>21</v>
      </c>
      <c r="H806" s="52" t="s">
        <v>99</v>
      </c>
      <c r="I806" s="52" t="s">
        <v>28</v>
      </c>
    </row>
    <row r="807" spans="1:9">
      <c r="A807" s="48" t="s">
        <v>1830</v>
      </c>
      <c r="B807" s="48" t="s">
        <v>1831</v>
      </c>
      <c r="C807" s="48" t="s">
        <v>119</v>
      </c>
      <c r="D807" s="49">
        <v>1</v>
      </c>
      <c r="E807" s="50">
        <v>804.85</v>
      </c>
      <c r="F807" s="51">
        <f t="shared" si="12"/>
        <v>804.85</v>
      </c>
      <c r="G807" s="52" t="s">
        <v>21</v>
      </c>
      <c r="H807" s="52" t="s">
        <v>99</v>
      </c>
      <c r="I807" s="52" t="s">
        <v>15</v>
      </c>
    </row>
    <row r="808" spans="1:9">
      <c r="A808" s="48" t="s">
        <v>676</v>
      </c>
      <c r="B808" s="48" t="s">
        <v>677</v>
      </c>
      <c r="C808" s="48" t="s">
        <v>119</v>
      </c>
      <c r="D808" s="49">
        <v>1</v>
      </c>
      <c r="E808" s="50">
        <v>1035.9000000000001</v>
      </c>
      <c r="F808" s="51">
        <f t="shared" si="12"/>
        <v>1035.9000000000001</v>
      </c>
      <c r="G808" s="52" t="s">
        <v>21</v>
      </c>
      <c r="H808" s="52" t="s">
        <v>795</v>
      </c>
      <c r="I808" s="52" t="s">
        <v>28</v>
      </c>
    </row>
    <row r="809" spans="1:9">
      <c r="A809" s="48" t="s">
        <v>1411</v>
      </c>
      <c r="B809" s="48" t="s">
        <v>1412</v>
      </c>
      <c r="C809" s="48" t="s">
        <v>119</v>
      </c>
      <c r="D809" s="49">
        <v>1</v>
      </c>
      <c r="E809" s="50">
        <v>453</v>
      </c>
      <c r="F809" s="51">
        <f t="shared" si="12"/>
        <v>453</v>
      </c>
      <c r="G809" s="52" t="s">
        <v>21</v>
      </c>
      <c r="H809" s="52" t="s">
        <v>500</v>
      </c>
      <c r="I809" s="52" t="s">
        <v>10</v>
      </c>
    </row>
    <row r="810" spans="1:9">
      <c r="A810" s="48" t="s">
        <v>410</v>
      </c>
      <c r="B810" s="48" t="s">
        <v>310</v>
      </c>
      <c r="C810" s="48" t="s">
        <v>119</v>
      </c>
      <c r="D810" s="49">
        <v>2</v>
      </c>
      <c r="E810" s="50">
        <v>939.18</v>
      </c>
      <c r="F810" s="51">
        <f t="shared" si="12"/>
        <v>1878.36</v>
      </c>
      <c r="G810" s="52" t="s">
        <v>21</v>
      </c>
      <c r="H810" s="52" t="s">
        <v>100</v>
      </c>
      <c r="I810" s="52" t="s">
        <v>12</v>
      </c>
    </row>
    <row r="811" spans="1:9">
      <c r="A811" s="48" t="s">
        <v>409</v>
      </c>
      <c r="B811" s="48" t="s">
        <v>309</v>
      </c>
      <c r="C811" s="48" t="s">
        <v>119</v>
      </c>
      <c r="D811" s="49">
        <v>2</v>
      </c>
      <c r="E811" s="50">
        <v>939.18</v>
      </c>
      <c r="F811" s="51">
        <f t="shared" si="12"/>
        <v>1878.36</v>
      </c>
      <c r="G811" s="52" t="s">
        <v>21</v>
      </c>
      <c r="H811" s="52" t="s">
        <v>100</v>
      </c>
      <c r="I811" s="52" t="s">
        <v>11</v>
      </c>
    </row>
    <row r="812" spans="1:9">
      <c r="A812" s="48" t="s">
        <v>408</v>
      </c>
      <c r="B812" s="48" t="s">
        <v>308</v>
      </c>
      <c r="C812" s="48" t="s">
        <v>119</v>
      </c>
      <c r="D812" s="49">
        <v>2</v>
      </c>
      <c r="E812" s="50">
        <v>939.18</v>
      </c>
      <c r="F812" s="51">
        <f t="shared" si="12"/>
        <v>1878.36</v>
      </c>
      <c r="G812" s="52" t="s">
        <v>21</v>
      </c>
      <c r="H812" s="52" t="s">
        <v>100</v>
      </c>
      <c r="I812" s="52" t="s">
        <v>15</v>
      </c>
    </row>
    <row r="813" spans="1:9">
      <c r="A813" s="48" t="s">
        <v>221</v>
      </c>
      <c r="B813" s="48" t="s">
        <v>222</v>
      </c>
      <c r="C813" s="48" t="s">
        <v>119</v>
      </c>
      <c r="D813" s="49">
        <v>3</v>
      </c>
      <c r="E813" s="50">
        <v>981.09</v>
      </c>
      <c r="F813" s="51">
        <f t="shared" si="12"/>
        <v>2943.27</v>
      </c>
      <c r="G813" s="52" t="s">
        <v>21</v>
      </c>
      <c r="H813" s="52" t="s">
        <v>98</v>
      </c>
      <c r="I813" s="52" t="s">
        <v>28</v>
      </c>
    </row>
    <row r="814" spans="1:9">
      <c r="A814" s="48" t="s">
        <v>223</v>
      </c>
      <c r="B814" s="48" t="s">
        <v>224</v>
      </c>
      <c r="C814" s="48" t="s">
        <v>119</v>
      </c>
      <c r="D814" s="49">
        <v>7</v>
      </c>
      <c r="E814" s="50">
        <v>939.18</v>
      </c>
      <c r="F814" s="51">
        <f t="shared" si="12"/>
        <v>6574.2599999999993</v>
      </c>
      <c r="G814" s="52" t="s">
        <v>21</v>
      </c>
      <c r="H814" s="52" t="s">
        <v>98</v>
      </c>
      <c r="I814" s="52" t="s">
        <v>68</v>
      </c>
    </row>
    <row r="815" spans="1:9">
      <c r="A815" s="48" t="s">
        <v>412</v>
      </c>
      <c r="B815" s="48" t="s">
        <v>312</v>
      </c>
      <c r="C815" s="48" t="s">
        <v>119</v>
      </c>
      <c r="D815" s="49">
        <v>3</v>
      </c>
      <c r="E815" s="50">
        <v>939.18</v>
      </c>
      <c r="F815" s="51">
        <f t="shared" si="12"/>
        <v>2817.54</v>
      </c>
      <c r="G815" s="52" t="s">
        <v>21</v>
      </c>
      <c r="H815" s="52" t="s">
        <v>98</v>
      </c>
      <c r="I815" s="52" t="s">
        <v>20</v>
      </c>
    </row>
    <row r="816" spans="1:9">
      <c r="A816" s="48" t="s">
        <v>411</v>
      </c>
      <c r="B816" s="48" t="s">
        <v>311</v>
      </c>
      <c r="C816" s="48" t="s">
        <v>119</v>
      </c>
      <c r="D816" s="49">
        <v>5</v>
      </c>
      <c r="E816" s="50">
        <v>981.09</v>
      </c>
      <c r="F816" s="51">
        <f t="shared" si="12"/>
        <v>4905.45</v>
      </c>
      <c r="G816" s="52" t="s">
        <v>21</v>
      </c>
      <c r="H816" s="52" t="s">
        <v>98</v>
      </c>
      <c r="I816" s="52" t="s">
        <v>15</v>
      </c>
    </row>
    <row r="817" spans="1:9">
      <c r="A817" s="48" t="s">
        <v>1413</v>
      </c>
      <c r="B817" s="48" t="s">
        <v>1414</v>
      </c>
      <c r="C817" s="48" t="s">
        <v>119</v>
      </c>
      <c r="D817" s="49">
        <v>3</v>
      </c>
      <c r="E817" s="50">
        <v>656.43</v>
      </c>
      <c r="F817" s="51">
        <f t="shared" si="12"/>
        <v>1969.29</v>
      </c>
      <c r="G817" s="52" t="s">
        <v>21</v>
      </c>
      <c r="H817" s="52" t="s">
        <v>501</v>
      </c>
      <c r="I817" s="52" t="s">
        <v>14</v>
      </c>
    </row>
    <row r="818" spans="1:9">
      <c r="A818" s="48" t="s">
        <v>1415</v>
      </c>
      <c r="B818" s="48" t="s">
        <v>1416</v>
      </c>
      <c r="C818" s="48" t="s">
        <v>119</v>
      </c>
      <c r="D818" s="49">
        <v>4</v>
      </c>
      <c r="E818" s="50">
        <v>562.03</v>
      </c>
      <c r="F818" s="51">
        <f t="shared" si="12"/>
        <v>2248.12</v>
      </c>
      <c r="G818" s="52" t="s">
        <v>21</v>
      </c>
      <c r="H818" s="52" t="s">
        <v>502</v>
      </c>
      <c r="I818" s="52" t="s">
        <v>9</v>
      </c>
    </row>
    <row r="819" spans="1:9">
      <c r="A819" s="48" t="s">
        <v>1417</v>
      </c>
      <c r="B819" s="48" t="s">
        <v>1418</v>
      </c>
      <c r="C819" s="48" t="s">
        <v>119</v>
      </c>
      <c r="D819" s="49">
        <v>7</v>
      </c>
      <c r="E819" s="50">
        <v>562.03</v>
      </c>
      <c r="F819" s="51">
        <f t="shared" si="12"/>
        <v>3934.21</v>
      </c>
      <c r="G819" s="52" t="s">
        <v>21</v>
      </c>
      <c r="H819" s="52" t="s">
        <v>502</v>
      </c>
      <c r="I819" s="52" t="s">
        <v>19</v>
      </c>
    </row>
    <row r="820" spans="1:9">
      <c r="A820" s="48" t="s">
        <v>1419</v>
      </c>
      <c r="B820" s="48" t="s">
        <v>1420</v>
      </c>
      <c r="C820" s="48" t="s">
        <v>119</v>
      </c>
      <c r="D820" s="49">
        <v>1</v>
      </c>
      <c r="E820" s="50">
        <v>545</v>
      </c>
      <c r="F820" s="51">
        <f t="shared" si="12"/>
        <v>545</v>
      </c>
      <c r="G820" s="52" t="s">
        <v>21</v>
      </c>
      <c r="H820" s="52" t="s">
        <v>504</v>
      </c>
      <c r="I820" s="52" t="s">
        <v>13</v>
      </c>
    </row>
    <row r="821" spans="1:9">
      <c r="A821" s="48" t="s">
        <v>413</v>
      </c>
      <c r="B821" s="48" t="s">
        <v>313</v>
      </c>
      <c r="C821" s="48" t="s">
        <v>119</v>
      </c>
      <c r="D821" s="49">
        <v>2</v>
      </c>
      <c r="E821" s="50">
        <v>872.58</v>
      </c>
      <c r="F821" s="51">
        <f t="shared" si="12"/>
        <v>1745.16</v>
      </c>
      <c r="G821" s="52" t="s">
        <v>21</v>
      </c>
      <c r="H821" s="52" t="s">
        <v>170</v>
      </c>
      <c r="I821" s="52" t="s">
        <v>11</v>
      </c>
    </row>
    <row r="822" spans="1:9">
      <c r="A822" s="48" t="s">
        <v>1837</v>
      </c>
      <c r="B822" s="48" t="s">
        <v>1838</v>
      </c>
      <c r="C822" s="48" t="s">
        <v>119</v>
      </c>
      <c r="D822" s="49">
        <v>1</v>
      </c>
      <c r="E822" s="50">
        <v>872.58</v>
      </c>
      <c r="F822" s="51">
        <f t="shared" si="12"/>
        <v>872.58</v>
      </c>
      <c r="G822" s="52" t="s">
        <v>21</v>
      </c>
      <c r="H822" s="52" t="s">
        <v>170</v>
      </c>
      <c r="I822" s="52" t="s">
        <v>15</v>
      </c>
    </row>
    <row r="823" spans="1:9">
      <c r="A823" s="48" t="s">
        <v>1421</v>
      </c>
      <c r="B823" s="48" t="s">
        <v>1422</v>
      </c>
      <c r="C823" s="48" t="s">
        <v>119</v>
      </c>
      <c r="D823" s="49">
        <v>1</v>
      </c>
      <c r="E823" s="50">
        <v>362</v>
      </c>
      <c r="F823" s="51">
        <f t="shared" si="12"/>
        <v>362</v>
      </c>
      <c r="G823" s="52" t="s">
        <v>21</v>
      </c>
      <c r="H823" s="52" t="s">
        <v>516</v>
      </c>
      <c r="I823" s="52" t="s">
        <v>2171</v>
      </c>
    </row>
    <row r="824" spans="1:9">
      <c r="A824" s="48" t="s">
        <v>678</v>
      </c>
      <c r="B824" s="48" t="s">
        <v>679</v>
      </c>
      <c r="C824" s="48" t="s">
        <v>119</v>
      </c>
      <c r="D824" s="49">
        <v>4</v>
      </c>
      <c r="E824" s="50">
        <v>51.99</v>
      </c>
      <c r="F824" s="51">
        <f t="shared" si="12"/>
        <v>207.96</v>
      </c>
      <c r="G824" s="52" t="s">
        <v>21</v>
      </c>
      <c r="H824" s="52" t="s">
        <v>769</v>
      </c>
      <c r="I824" s="52" t="s">
        <v>20</v>
      </c>
    </row>
    <row r="825" spans="1:9">
      <c r="A825" s="48" t="s">
        <v>1819</v>
      </c>
      <c r="B825" s="48" t="s">
        <v>1820</v>
      </c>
      <c r="C825" s="48" t="s">
        <v>119</v>
      </c>
      <c r="D825" s="49">
        <v>1</v>
      </c>
      <c r="E825" s="50">
        <v>191.83</v>
      </c>
      <c r="F825" s="51">
        <f t="shared" si="12"/>
        <v>191.83</v>
      </c>
      <c r="G825" s="52" t="s">
        <v>24</v>
      </c>
      <c r="H825" s="52" t="s">
        <v>2165</v>
      </c>
      <c r="I825" s="52" t="s">
        <v>12</v>
      </c>
    </row>
    <row r="826" spans="1:9">
      <c r="A826" s="48" t="s">
        <v>1491</v>
      </c>
      <c r="B826" s="48" t="s">
        <v>1492</v>
      </c>
      <c r="C826" s="48" t="s">
        <v>119</v>
      </c>
      <c r="D826" s="49">
        <v>1</v>
      </c>
      <c r="E826" s="50">
        <v>511</v>
      </c>
      <c r="F826" s="51">
        <f t="shared" si="12"/>
        <v>511</v>
      </c>
      <c r="G826" s="52" t="s">
        <v>24</v>
      </c>
      <c r="H826" s="52" t="s">
        <v>1627</v>
      </c>
      <c r="I826" s="52" t="s">
        <v>28</v>
      </c>
    </row>
    <row r="827" spans="1:9">
      <c r="A827" s="48" t="s">
        <v>1495</v>
      </c>
      <c r="B827" s="48" t="s">
        <v>1496</v>
      </c>
      <c r="C827" s="48" t="s">
        <v>119</v>
      </c>
      <c r="D827" s="49">
        <v>1</v>
      </c>
      <c r="E827" s="50">
        <v>569</v>
      </c>
      <c r="F827" s="51">
        <f t="shared" si="12"/>
        <v>569</v>
      </c>
      <c r="G827" s="52" t="s">
        <v>24</v>
      </c>
      <c r="H827" s="52" t="s">
        <v>1628</v>
      </c>
      <c r="I827" s="52" t="s">
        <v>11</v>
      </c>
    </row>
    <row r="828" spans="1:9">
      <c r="A828" s="48" t="s">
        <v>1493</v>
      </c>
      <c r="B828" s="48" t="s">
        <v>1494</v>
      </c>
      <c r="C828" s="48" t="s">
        <v>119</v>
      </c>
      <c r="D828" s="49">
        <v>1</v>
      </c>
      <c r="E828" s="50">
        <v>569</v>
      </c>
      <c r="F828" s="51">
        <f t="shared" si="12"/>
        <v>569</v>
      </c>
      <c r="G828" s="52" t="s">
        <v>24</v>
      </c>
      <c r="H828" s="52" t="s">
        <v>1629</v>
      </c>
      <c r="I828" s="52" t="s">
        <v>13</v>
      </c>
    </row>
    <row r="829" spans="1:9">
      <c r="A829" s="48" t="s">
        <v>1423</v>
      </c>
      <c r="B829" s="48" t="s">
        <v>1424</v>
      </c>
      <c r="C829" s="48" t="s">
        <v>119</v>
      </c>
      <c r="D829" s="49">
        <v>1</v>
      </c>
      <c r="E829" s="50">
        <v>569</v>
      </c>
      <c r="F829" s="51">
        <f t="shared" si="12"/>
        <v>569</v>
      </c>
      <c r="G829" s="52" t="s">
        <v>24</v>
      </c>
      <c r="H829" s="52" t="s">
        <v>518</v>
      </c>
      <c r="I829" s="52" t="s">
        <v>2172</v>
      </c>
    </row>
    <row r="830" spans="1:9">
      <c r="A830" s="48" t="s">
        <v>416</v>
      </c>
      <c r="B830" s="48" t="s">
        <v>316</v>
      </c>
      <c r="C830" s="48" t="s">
        <v>119</v>
      </c>
      <c r="D830" s="49">
        <v>2</v>
      </c>
      <c r="E830" s="50">
        <v>737.12</v>
      </c>
      <c r="F830" s="51">
        <f t="shared" si="12"/>
        <v>1474.24</v>
      </c>
      <c r="G830" s="52" t="s">
        <v>24</v>
      </c>
      <c r="H830" s="52" t="s">
        <v>112</v>
      </c>
      <c r="I830" s="52" t="s">
        <v>2142</v>
      </c>
    </row>
    <row r="831" spans="1:9">
      <c r="A831" s="48" t="s">
        <v>225</v>
      </c>
      <c r="B831" s="48" t="s">
        <v>226</v>
      </c>
      <c r="C831" s="48" t="s">
        <v>119</v>
      </c>
      <c r="D831" s="49">
        <v>2</v>
      </c>
      <c r="E831" s="50">
        <v>737.12</v>
      </c>
      <c r="F831" s="51">
        <f t="shared" si="12"/>
        <v>1474.24</v>
      </c>
      <c r="G831" s="52" t="s">
        <v>24</v>
      </c>
      <c r="H831" s="52" t="s">
        <v>112</v>
      </c>
      <c r="I831" s="52" t="s">
        <v>12</v>
      </c>
    </row>
    <row r="832" spans="1:9">
      <c r="A832" s="48" t="s">
        <v>227</v>
      </c>
      <c r="B832" s="48" t="s">
        <v>228</v>
      </c>
      <c r="C832" s="48" t="s">
        <v>119</v>
      </c>
      <c r="D832" s="49">
        <v>11</v>
      </c>
      <c r="E832" s="50">
        <v>737.12</v>
      </c>
      <c r="F832" s="51">
        <f t="shared" si="12"/>
        <v>8108.32</v>
      </c>
      <c r="G832" s="52" t="s">
        <v>24</v>
      </c>
      <c r="H832" s="52" t="s">
        <v>112</v>
      </c>
      <c r="I832" s="52" t="s">
        <v>2145</v>
      </c>
    </row>
    <row r="833" spans="1:9">
      <c r="A833" s="48" t="s">
        <v>941</v>
      </c>
      <c r="B833" s="48" t="s">
        <v>942</v>
      </c>
      <c r="C833" s="48" t="s">
        <v>119</v>
      </c>
      <c r="D833" s="49">
        <v>7</v>
      </c>
      <c r="E833" s="50">
        <v>514.4</v>
      </c>
      <c r="F833" s="51">
        <f t="shared" si="12"/>
        <v>3600.7999999999997</v>
      </c>
      <c r="G833" s="52" t="s">
        <v>24</v>
      </c>
      <c r="H833" s="52" t="s">
        <v>112</v>
      </c>
      <c r="I833" s="52" t="s">
        <v>19</v>
      </c>
    </row>
    <row r="834" spans="1:9">
      <c r="A834" s="48" t="s">
        <v>417</v>
      </c>
      <c r="B834" s="48" t="s">
        <v>317</v>
      </c>
      <c r="C834" s="48" t="s">
        <v>119</v>
      </c>
      <c r="D834" s="49">
        <v>2</v>
      </c>
      <c r="E834" s="50">
        <v>737.12</v>
      </c>
      <c r="F834" s="51">
        <f t="shared" ref="F834:F897" si="13">D834*E834</f>
        <v>1474.24</v>
      </c>
      <c r="G834" s="52" t="s">
        <v>24</v>
      </c>
      <c r="H834" s="52" t="s">
        <v>112</v>
      </c>
      <c r="I834" s="52" t="s">
        <v>9</v>
      </c>
    </row>
    <row r="835" spans="1:9">
      <c r="A835" s="48" t="s">
        <v>229</v>
      </c>
      <c r="B835" s="48" t="s">
        <v>230</v>
      </c>
      <c r="C835" s="48" t="s">
        <v>119</v>
      </c>
      <c r="D835" s="49">
        <v>10</v>
      </c>
      <c r="E835" s="50">
        <v>737.12</v>
      </c>
      <c r="F835" s="51">
        <f t="shared" si="13"/>
        <v>7371.2</v>
      </c>
      <c r="G835" s="52" t="s">
        <v>24</v>
      </c>
      <c r="H835" s="52" t="s">
        <v>112</v>
      </c>
      <c r="I835" s="52" t="s">
        <v>2143</v>
      </c>
    </row>
    <row r="836" spans="1:9">
      <c r="A836" s="48" t="s">
        <v>231</v>
      </c>
      <c r="B836" s="48" t="s">
        <v>232</v>
      </c>
      <c r="C836" s="48" t="s">
        <v>119</v>
      </c>
      <c r="D836" s="49">
        <v>2</v>
      </c>
      <c r="E836" s="50">
        <v>737.12</v>
      </c>
      <c r="F836" s="51">
        <f t="shared" si="13"/>
        <v>1474.24</v>
      </c>
      <c r="G836" s="52" t="s">
        <v>24</v>
      </c>
      <c r="H836" s="52" t="s">
        <v>112</v>
      </c>
      <c r="I836" s="52" t="s">
        <v>11</v>
      </c>
    </row>
    <row r="837" spans="1:9">
      <c r="A837" s="48" t="s">
        <v>415</v>
      </c>
      <c r="B837" s="48" t="s">
        <v>315</v>
      </c>
      <c r="C837" s="48" t="s">
        <v>119</v>
      </c>
      <c r="D837" s="49">
        <v>6</v>
      </c>
      <c r="E837" s="50">
        <v>737.12</v>
      </c>
      <c r="F837" s="51">
        <f t="shared" si="13"/>
        <v>4422.72</v>
      </c>
      <c r="G837" s="52" t="s">
        <v>24</v>
      </c>
      <c r="H837" s="52" t="s">
        <v>112</v>
      </c>
      <c r="I837" s="52" t="s">
        <v>2144</v>
      </c>
    </row>
    <row r="838" spans="1:9">
      <c r="A838" s="48" t="s">
        <v>233</v>
      </c>
      <c r="B838" s="48" t="s">
        <v>234</v>
      </c>
      <c r="C838" s="48" t="s">
        <v>119</v>
      </c>
      <c r="D838" s="49">
        <v>13</v>
      </c>
      <c r="E838" s="50">
        <v>737.12</v>
      </c>
      <c r="F838" s="51">
        <f t="shared" si="13"/>
        <v>9582.56</v>
      </c>
      <c r="G838" s="52" t="s">
        <v>24</v>
      </c>
      <c r="H838" s="52" t="s">
        <v>112</v>
      </c>
      <c r="I838" s="52" t="s">
        <v>17</v>
      </c>
    </row>
    <row r="839" spans="1:9">
      <c r="A839" s="48" t="s">
        <v>414</v>
      </c>
      <c r="B839" s="48" t="s">
        <v>314</v>
      </c>
      <c r="C839" s="48" t="s">
        <v>119</v>
      </c>
      <c r="D839" s="49">
        <v>12</v>
      </c>
      <c r="E839" s="50">
        <v>737.12</v>
      </c>
      <c r="F839" s="51">
        <f t="shared" si="13"/>
        <v>8845.44</v>
      </c>
      <c r="G839" s="52" t="s">
        <v>24</v>
      </c>
      <c r="H839" s="52" t="s">
        <v>112</v>
      </c>
      <c r="I839" s="52" t="s">
        <v>15</v>
      </c>
    </row>
    <row r="840" spans="1:9">
      <c r="A840" s="48" t="s">
        <v>1425</v>
      </c>
      <c r="B840" s="48" t="s">
        <v>1426</v>
      </c>
      <c r="C840" s="48" t="s">
        <v>119</v>
      </c>
      <c r="D840" s="49">
        <v>1</v>
      </c>
      <c r="E840" s="50">
        <v>316</v>
      </c>
      <c r="F840" s="51">
        <f t="shared" si="13"/>
        <v>316</v>
      </c>
      <c r="G840" s="52" t="s">
        <v>24</v>
      </c>
      <c r="H840" s="52" t="s">
        <v>473</v>
      </c>
      <c r="I840" s="52" t="s">
        <v>19</v>
      </c>
    </row>
    <row r="841" spans="1:9">
      <c r="A841" s="48" t="s">
        <v>1427</v>
      </c>
      <c r="B841" s="48" t="s">
        <v>1428</v>
      </c>
      <c r="C841" s="48" t="s">
        <v>119</v>
      </c>
      <c r="D841" s="49">
        <v>2</v>
      </c>
      <c r="E841" s="50">
        <v>569</v>
      </c>
      <c r="F841" s="51">
        <f t="shared" si="13"/>
        <v>1138</v>
      </c>
      <c r="G841" s="52" t="s">
        <v>24</v>
      </c>
      <c r="H841" s="52" t="s">
        <v>520</v>
      </c>
      <c r="I841" s="52" t="s">
        <v>2172</v>
      </c>
    </row>
    <row r="842" spans="1:9">
      <c r="A842" s="48" t="s">
        <v>235</v>
      </c>
      <c r="B842" s="48" t="s">
        <v>236</v>
      </c>
      <c r="C842" s="48" t="s">
        <v>119</v>
      </c>
      <c r="D842" s="49">
        <v>4</v>
      </c>
      <c r="E842" s="50">
        <v>1006.91</v>
      </c>
      <c r="F842" s="51">
        <f t="shared" si="13"/>
        <v>4027.64</v>
      </c>
      <c r="G842" s="52" t="s">
        <v>24</v>
      </c>
      <c r="H842" s="52" t="s">
        <v>109</v>
      </c>
      <c r="I842" s="52" t="s">
        <v>28</v>
      </c>
    </row>
    <row r="843" spans="1:9">
      <c r="A843" s="48" t="s">
        <v>680</v>
      </c>
      <c r="B843" s="48" t="s">
        <v>681</v>
      </c>
      <c r="C843" s="48" t="s">
        <v>119</v>
      </c>
      <c r="D843" s="49">
        <v>2</v>
      </c>
      <c r="E843" s="50">
        <v>761.85</v>
      </c>
      <c r="F843" s="51">
        <f t="shared" si="13"/>
        <v>1523.7</v>
      </c>
      <c r="G843" s="52" t="s">
        <v>24</v>
      </c>
      <c r="H843" s="52" t="s">
        <v>108</v>
      </c>
      <c r="I843" s="52" t="s">
        <v>2142</v>
      </c>
    </row>
    <row r="844" spans="1:9">
      <c r="A844" s="48" t="s">
        <v>1823</v>
      </c>
      <c r="B844" s="48" t="s">
        <v>1824</v>
      </c>
      <c r="C844" s="48" t="s">
        <v>119</v>
      </c>
      <c r="D844" s="49">
        <v>1</v>
      </c>
      <c r="E844" s="50">
        <v>761.85</v>
      </c>
      <c r="F844" s="51">
        <f t="shared" si="13"/>
        <v>761.85</v>
      </c>
      <c r="G844" s="52" t="s">
        <v>24</v>
      </c>
      <c r="H844" s="52" t="s">
        <v>108</v>
      </c>
      <c r="I844" s="52" t="s">
        <v>12</v>
      </c>
    </row>
    <row r="845" spans="1:9">
      <c r="A845" s="48" t="s">
        <v>682</v>
      </c>
      <c r="B845" s="48" t="s">
        <v>683</v>
      </c>
      <c r="C845" s="48" t="s">
        <v>119</v>
      </c>
      <c r="D845" s="49">
        <v>3</v>
      </c>
      <c r="E845" s="50">
        <v>761.85</v>
      </c>
      <c r="F845" s="51">
        <f t="shared" si="13"/>
        <v>2285.5500000000002</v>
      </c>
      <c r="G845" s="52" t="s">
        <v>24</v>
      </c>
      <c r="H845" s="52" t="s">
        <v>108</v>
      </c>
      <c r="I845" s="52" t="s">
        <v>9</v>
      </c>
    </row>
    <row r="846" spans="1:9">
      <c r="A846" s="48" t="s">
        <v>1821</v>
      </c>
      <c r="B846" s="48" t="s">
        <v>1822</v>
      </c>
      <c r="C846" s="48" t="s">
        <v>119</v>
      </c>
      <c r="D846" s="49">
        <v>1</v>
      </c>
      <c r="E846" s="50">
        <v>761.85</v>
      </c>
      <c r="F846" s="51">
        <f t="shared" si="13"/>
        <v>761.85</v>
      </c>
      <c r="G846" s="52" t="s">
        <v>24</v>
      </c>
      <c r="H846" s="52" t="s">
        <v>108</v>
      </c>
      <c r="I846" s="52" t="s">
        <v>2143</v>
      </c>
    </row>
    <row r="847" spans="1:9">
      <c r="A847" s="48" t="s">
        <v>1429</v>
      </c>
      <c r="B847" s="48" t="s">
        <v>1430</v>
      </c>
      <c r="C847" s="48" t="s">
        <v>119</v>
      </c>
      <c r="D847" s="49">
        <v>1</v>
      </c>
      <c r="E847" s="50">
        <v>637</v>
      </c>
      <c r="F847" s="51">
        <f t="shared" si="13"/>
        <v>637</v>
      </c>
      <c r="G847" s="52" t="s">
        <v>24</v>
      </c>
      <c r="H847" s="52" t="s">
        <v>503</v>
      </c>
      <c r="I847" s="52" t="s">
        <v>2173</v>
      </c>
    </row>
    <row r="848" spans="1:9">
      <c r="A848" s="48" t="s">
        <v>1431</v>
      </c>
      <c r="B848" s="48" t="s">
        <v>1432</v>
      </c>
      <c r="C848" s="48" t="s">
        <v>119</v>
      </c>
      <c r="D848" s="49">
        <v>2</v>
      </c>
      <c r="E848" s="50">
        <v>569</v>
      </c>
      <c r="F848" s="51">
        <f t="shared" si="13"/>
        <v>1138</v>
      </c>
      <c r="G848" s="52" t="s">
        <v>24</v>
      </c>
      <c r="H848" s="52" t="s">
        <v>517</v>
      </c>
      <c r="I848" s="52" t="s">
        <v>2172</v>
      </c>
    </row>
    <row r="849" spans="1:9">
      <c r="A849" s="48" t="s">
        <v>684</v>
      </c>
      <c r="B849" s="48" t="s">
        <v>685</v>
      </c>
      <c r="C849" s="48" t="s">
        <v>119</v>
      </c>
      <c r="D849" s="49">
        <v>1</v>
      </c>
      <c r="E849" s="50">
        <v>236.89</v>
      </c>
      <c r="F849" s="51">
        <f t="shared" si="13"/>
        <v>236.89</v>
      </c>
      <c r="G849" s="52" t="s">
        <v>24</v>
      </c>
      <c r="H849" s="52" t="s">
        <v>767</v>
      </c>
      <c r="I849" s="52" t="s">
        <v>25</v>
      </c>
    </row>
    <row r="850" spans="1:9">
      <c r="A850" s="48" t="s">
        <v>686</v>
      </c>
      <c r="B850" s="48" t="s">
        <v>687</v>
      </c>
      <c r="C850" s="48" t="s">
        <v>119</v>
      </c>
      <c r="D850" s="49">
        <v>1</v>
      </c>
      <c r="E850" s="50">
        <v>236.89</v>
      </c>
      <c r="F850" s="51">
        <f t="shared" si="13"/>
        <v>236.89</v>
      </c>
      <c r="G850" s="52" t="s">
        <v>24</v>
      </c>
      <c r="H850" s="52" t="s">
        <v>768</v>
      </c>
      <c r="I850" s="52" t="s">
        <v>2139</v>
      </c>
    </row>
    <row r="851" spans="1:9">
      <c r="A851" s="48" t="s">
        <v>1433</v>
      </c>
      <c r="B851" s="48" t="s">
        <v>1434</v>
      </c>
      <c r="C851" s="48" t="s">
        <v>119</v>
      </c>
      <c r="D851" s="49">
        <v>1</v>
      </c>
      <c r="E851" s="50">
        <v>408</v>
      </c>
      <c r="F851" s="51">
        <f t="shared" si="13"/>
        <v>408</v>
      </c>
      <c r="G851" s="52" t="s">
        <v>24</v>
      </c>
      <c r="H851" s="52" t="s">
        <v>514</v>
      </c>
      <c r="I851" s="52" t="s">
        <v>2174</v>
      </c>
    </row>
    <row r="852" spans="1:9">
      <c r="A852" s="48" t="s">
        <v>688</v>
      </c>
      <c r="B852" s="48" t="s">
        <v>689</v>
      </c>
      <c r="C852" s="48" t="s">
        <v>119</v>
      </c>
      <c r="D852" s="49">
        <v>1</v>
      </c>
      <c r="E852" s="50">
        <v>424.6</v>
      </c>
      <c r="F852" s="51">
        <f t="shared" si="13"/>
        <v>424.6</v>
      </c>
      <c r="G852" s="52" t="s">
        <v>24</v>
      </c>
      <c r="H852" s="52" t="s">
        <v>772</v>
      </c>
      <c r="I852" s="52" t="s">
        <v>2147</v>
      </c>
    </row>
    <row r="853" spans="1:9">
      <c r="A853" s="48" t="s">
        <v>690</v>
      </c>
      <c r="B853" s="48" t="s">
        <v>691</v>
      </c>
      <c r="C853" s="48" t="s">
        <v>119</v>
      </c>
      <c r="D853" s="49">
        <v>1</v>
      </c>
      <c r="E853" s="50">
        <v>424.6</v>
      </c>
      <c r="F853" s="51">
        <f t="shared" si="13"/>
        <v>424.6</v>
      </c>
      <c r="G853" s="52" t="s">
        <v>24</v>
      </c>
      <c r="H853" s="52" t="s">
        <v>787</v>
      </c>
      <c r="I853" s="52" t="s">
        <v>2158</v>
      </c>
    </row>
    <row r="854" spans="1:9">
      <c r="A854" s="48" t="s">
        <v>692</v>
      </c>
      <c r="B854" s="48" t="s">
        <v>693</v>
      </c>
      <c r="C854" s="48" t="s">
        <v>119</v>
      </c>
      <c r="D854" s="49">
        <v>1</v>
      </c>
      <c r="E854" s="50">
        <v>424.6</v>
      </c>
      <c r="F854" s="51">
        <f t="shared" si="13"/>
        <v>424.6</v>
      </c>
      <c r="G854" s="52" t="s">
        <v>24</v>
      </c>
      <c r="H854" s="52" t="s">
        <v>788</v>
      </c>
      <c r="I854" s="52" t="s">
        <v>2159</v>
      </c>
    </row>
    <row r="855" spans="1:9">
      <c r="A855" s="48" t="s">
        <v>694</v>
      </c>
      <c r="B855" s="48" t="s">
        <v>695</v>
      </c>
      <c r="C855" s="48" t="s">
        <v>119</v>
      </c>
      <c r="D855" s="49">
        <v>1</v>
      </c>
      <c r="E855" s="50">
        <v>424.6</v>
      </c>
      <c r="F855" s="51">
        <f t="shared" si="13"/>
        <v>424.6</v>
      </c>
      <c r="G855" s="52" t="s">
        <v>24</v>
      </c>
      <c r="H855" s="52" t="s">
        <v>789</v>
      </c>
      <c r="I855" s="52" t="s">
        <v>2160</v>
      </c>
    </row>
    <row r="856" spans="1:9">
      <c r="A856" s="48" t="s">
        <v>696</v>
      </c>
      <c r="B856" s="48" t="s">
        <v>697</v>
      </c>
      <c r="C856" s="48" t="s">
        <v>119</v>
      </c>
      <c r="D856" s="49">
        <v>1</v>
      </c>
      <c r="E856" s="50">
        <v>424.6</v>
      </c>
      <c r="F856" s="51">
        <f t="shared" si="13"/>
        <v>424.6</v>
      </c>
      <c r="G856" s="52" t="s">
        <v>24</v>
      </c>
      <c r="H856" s="52" t="s">
        <v>781</v>
      </c>
      <c r="I856" s="52" t="s">
        <v>2152</v>
      </c>
    </row>
    <row r="857" spans="1:9">
      <c r="A857" s="48" t="s">
        <v>698</v>
      </c>
      <c r="B857" s="48" t="s">
        <v>699</v>
      </c>
      <c r="C857" s="48" t="s">
        <v>119</v>
      </c>
      <c r="D857" s="49">
        <v>1</v>
      </c>
      <c r="E857" s="50">
        <v>424.6</v>
      </c>
      <c r="F857" s="51">
        <f t="shared" si="13"/>
        <v>424.6</v>
      </c>
      <c r="G857" s="52" t="s">
        <v>24</v>
      </c>
      <c r="H857" s="52" t="s">
        <v>783</v>
      </c>
      <c r="I857" s="52" t="s">
        <v>2154</v>
      </c>
    </row>
    <row r="858" spans="1:9">
      <c r="A858" s="48" t="s">
        <v>700</v>
      </c>
      <c r="B858" s="48" t="s">
        <v>701</v>
      </c>
      <c r="C858" s="48" t="s">
        <v>119</v>
      </c>
      <c r="D858" s="49">
        <v>1</v>
      </c>
      <c r="E858" s="50">
        <v>424.6</v>
      </c>
      <c r="F858" s="51">
        <f t="shared" si="13"/>
        <v>424.6</v>
      </c>
      <c r="G858" s="52" t="s">
        <v>24</v>
      </c>
      <c r="H858" s="52" t="s">
        <v>790</v>
      </c>
      <c r="I858" s="52" t="s">
        <v>2161</v>
      </c>
    </row>
    <row r="859" spans="1:9">
      <c r="A859" s="48" t="s">
        <v>702</v>
      </c>
      <c r="B859" s="48" t="s">
        <v>703</v>
      </c>
      <c r="C859" s="48" t="s">
        <v>119</v>
      </c>
      <c r="D859" s="49">
        <v>1</v>
      </c>
      <c r="E859" s="50">
        <v>424.6</v>
      </c>
      <c r="F859" s="51">
        <f t="shared" si="13"/>
        <v>424.6</v>
      </c>
      <c r="G859" s="52" t="s">
        <v>24</v>
      </c>
      <c r="H859" s="52" t="s">
        <v>784</v>
      </c>
      <c r="I859" s="52" t="s">
        <v>2155</v>
      </c>
    </row>
    <row r="860" spans="1:9">
      <c r="A860" s="48" t="s">
        <v>704</v>
      </c>
      <c r="B860" s="48" t="s">
        <v>705</v>
      </c>
      <c r="C860" s="48" t="s">
        <v>119</v>
      </c>
      <c r="D860" s="49">
        <v>1</v>
      </c>
      <c r="E860" s="50">
        <v>424.6</v>
      </c>
      <c r="F860" s="51">
        <f t="shared" si="13"/>
        <v>424.6</v>
      </c>
      <c r="G860" s="52" t="s">
        <v>24</v>
      </c>
      <c r="H860" s="52" t="s">
        <v>778</v>
      </c>
      <c r="I860" s="52" t="s">
        <v>2150</v>
      </c>
    </row>
    <row r="861" spans="1:9">
      <c r="A861" s="48" t="s">
        <v>706</v>
      </c>
      <c r="B861" s="48" t="s">
        <v>707</v>
      </c>
      <c r="C861" s="48" t="s">
        <v>119</v>
      </c>
      <c r="D861" s="49">
        <v>1</v>
      </c>
      <c r="E861" s="50">
        <v>424.6</v>
      </c>
      <c r="F861" s="51">
        <f t="shared" si="13"/>
        <v>424.6</v>
      </c>
      <c r="G861" s="52" t="s">
        <v>24</v>
      </c>
      <c r="H861" s="52" t="s">
        <v>779</v>
      </c>
      <c r="I861" s="52" t="s">
        <v>2151</v>
      </c>
    </row>
    <row r="862" spans="1:9">
      <c r="A862" s="48" t="s">
        <v>708</v>
      </c>
      <c r="B862" s="48" t="s">
        <v>709</v>
      </c>
      <c r="C862" s="48" t="s">
        <v>119</v>
      </c>
      <c r="D862" s="49">
        <v>1</v>
      </c>
      <c r="E862" s="50">
        <v>424.6</v>
      </c>
      <c r="F862" s="51">
        <f t="shared" si="13"/>
        <v>424.6</v>
      </c>
      <c r="G862" s="52" t="s">
        <v>24</v>
      </c>
      <c r="H862" s="52" t="s">
        <v>786</v>
      </c>
      <c r="I862" s="52" t="s">
        <v>2157</v>
      </c>
    </row>
    <row r="863" spans="1:9">
      <c r="A863" s="48" t="s">
        <v>710</v>
      </c>
      <c r="B863" s="48" t="s">
        <v>711</v>
      </c>
      <c r="C863" s="48" t="s">
        <v>119</v>
      </c>
      <c r="D863" s="49">
        <v>1</v>
      </c>
      <c r="E863" s="50">
        <v>424.6</v>
      </c>
      <c r="F863" s="51">
        <f t="shared" si="13"/>
        <v>424.6</v>
      </c>
      <c r="G863" s="52" t="s">
        <v>24</v>
      </c>
      <c r="H863" s="52" t="s">
        <v>785</v>
      </c>
      <c r="I863" s="52" t="s">
        <v>2156</v>
      </c>
    </row>
    <row r="864" spans="1:9">
      <c r="A864" s="48" t="s">
        <v>712</v>
      </c>
      <c r="B864" s="48" t="s">
        <v>713</v>
      </c>
      <c r="C864" s="48" t="s">
        <v>119</v>
      </c>
      <c r="D864" s="49">
        <v>1</v>
      </c>
      <c r="E864" s="50">
        <v>424.6</v>
      </c>
      <c r="F864" s="51">
        <f t="shared" si="13"/>
        <v>424.6</v>
      </c>
      <c r="G864" s="52" t="s">
        <v>24</v>
      </c>
      <c r="H864" s="52" t="s">
        <v>773</v>
      </c>
      <c r="I864" s="52" t="s">
        <v>2148</v>
      </c>
    </row>
    <row r="865" spans="1:9">
      <c r="A865" s="48" t="s">
        <v>714</v>
      </c>
      <c r="B865" s="48" t="s">
        <v>715</v>
      </c>
      <c r="C865" s="48" t="s">
        <v>119</v>
      </c>
      <c r="D865" s="49">
        <v>1</v>
      </c>
      <c r="E865" s="50">
        <v>424.6</v>
      </c>
      <c r="F865" s="51">
        <f t="shared" si="13"/>
        <v>424.6</v>
      </c>
      <c r="G865" s="52" t="s">
        <v>24</v>
      </c>
      <c r="H865" s="52" t="s">
        <v>792</v>
      </c>
      <c r="I865" s="52" t="s">
        <v>2162</v>
      </c>
    </row>
    <row r="866" spans="1:9">
      <c r="A866" s="48" t="s">
        <v>716</v>
      </c>
      <c r="B866" s="48" t="s">
        <v>717</v>
      </c>
      <c r="C866" s="48" t="s">
        <v>119</v>
      </c>
      <c r="D866" s="49">
        <v>1</v>
      </c>
      <c r="E866" s="50">
        <v>424.6</v>
      </c>
      <c r="F866" s="51">
        <f t="shared" si="13"/>
        <v>424.6</v>
      </c>
      <c r="G866" s="52" t="s">
        <v>24</v>
      </c>
      <c r="H866" s="52" t="s">
        <v>774</v>
      </c>
      <c r="I866" s="52" t="s">
        <v>2149</v>
      </c>
    </row>
    <row r="867" spans="1:9">
      <c r="A867" s="48" t="s">
        <v>718</v>
      </c>
      <c r="B867" s="48" t="s">
        <v>719</v>
      </c>
      <c r="C867" s="48" t="s">
        <v>119</v>
      </c>
      <c r="D867" s="49">
        <v>1</v>
      </c>
      <c r="E867" s="50">
        <v>424.6</v>
      </c>
      <c r="F867" s="51">
        <f t="shared" si="13"/>
        <v>424.6</v>
      </c>
      <c r="G867" s="52" t="s">
        <v>24</v>
      </c>
      <c r="H867" s="52" t="s">
        <v>782</v>
      </c>
      <c r="I867" s="52" t="s">
        <v>2153</v>
      </c>
    </row>
    <row r="868" spans="1:9">
      <c r="A868" s="48" t="s">
        <v>720</v>
      </c>
      <c r="B868" s="48" t="s">
        <v>721</v>
      </c>
      <c r="C868" s="48" t="s">
        <v>119</v>
      </c>
      <c r="D868" s="49">
        <v>1</v>
      </c>
      <c r="E868" s="50">
        <v>238.52</v>
      </c>
      <c r="F868" s="51">
        <f t="shared" si="13"/>
        <v>238.52</v>
      </c>
      <c r="G868" s="52" t="s">
        <v>24</v>
      </c>
      <c r="H868" s="52" t="s">
        <v>115</v>
      </c>
      <c r="I868" s="52" t="s">
        <v>2146</v>
      </c>
    </row>
    <row r="869" spans="1:9">
      <c r="A869" s="48" t="s">
        <v>419</v>
      </c>
      <c r="B869" s="48" t="s">
        <v>319</v>
      </c>
      <c r="C869" s="48" t="s">
        <v>119</v>
      </c>
      <c r="D869" s="49">
        <v>5</v>
      </c>
      <c r="E869" s="50">
        <v>737.12</v>
      </c>
      <c r="F869" s="51">
        <f t="shared" si="13"/>
        <v>3685.6</v>
      </c>
      <c r="G869" s="52" t="s">
        <v>24</v>
      </c>
      <c r="H869" s="52" t="s">
        <v>190</v>
      </c>
      <c r="I869" s="52" t="s">
        <v>11</v>
      </c>
    </row>
    <row r="870" spans="1:9">
      <c r="A870" s="48" t="s">
        <v>418</v>
      </c>
      <c r="B870" s="48" t="s">
        <v>318</v>
      </c>
      <c r="C870" s="48" t="s">
        <v>119</v>
      </c>
      <c r="D870" s="49">
        <v>6</v>
      </c>
      <c r="E870" s="50">
        <v>737.12</v>
      </c>
      <c r="F870" s="51">
        <f t="shared" si="13"/>
        <v>4422.72</v>
      </c>
      <c r="G870" s="52" t="s">
        <v>24</v>
      </c>
      <c r="H870" s="52" t="s">
        <v>190</v>
      </c>
      <c r="I870" s="52" t="s">
        <v>15</v>
      </c>
    </row>
    <row r="871" spans="1:9">
      <c r="A871" s="48" t="s">
        <v>1449</v>
      </c>
      <c r="B871" s="48" t="s">
        <v>1450</v>
      </c>
      <c r="C871" s="48" t="s">
        <v>119</v>
      </c>
      <c r="D871" s="49">
        <v>1</v>
      </c>
      <c r="E871" s="50">
        <v>591</v>
      </c>
      <c r="F871" s="51">
        <f t="shared" si="13"/>
        <v>591</v>
      </c>
      <c r="G871" s="52" t="s">
        <v>24</v>
      </c>
      <c r="H871" s="52" t="s">
        <v>523</v>
      </c>
      <c r="I871" s="52" t="s">
        <v>11</v>
      </c>
    </row>
    <row r="872" spans="1:9">
      <c r="A872" s="48" t="s">
        <v>722</v>
      </c>
      <c r="B872" s="48" t="s">
        <v>723</v>
      </c>
      <c r="C872" s="48" t="s">
        <v>121</v>
      </c>
      <c r="D872" s="49">
        <v>1</v>
      </c>
      <c r="E872" s="50">
        <v>1392</v>
      </c>
      <c r="F872" s="51">
        <f t="shared" si="13"/>
        <v>1392</v>
      </c>
      <c r="G872" s="52" t="s">
        <v>65</v>
      </c>
      <c r="H872" s="52" t="s">
        <v>136</v>
      </c>
      <c r="I872" s="52" t="s">
        <v>11</v>
      </c>
    </row>
    <row r="873" spans="1:9">
      <c r="A873" s="48" t="s">
        <v>724</v>
      </c>
      <c r="B873" s="48" t="s">
        <v>725</v>
      </c>
      <c r="C873" s="48" t="s">
        <v>121</v>
      </c>
      <c r="D873" s="49">
        <v>1</v>
      </c>
      <c r="E873" s="50">
        <v>605</v>
      </c>
      <c r="F873" s="51">
        <f t="shared" si="13"/>
        <v>605</v>
      </c>
      <c r="G873" s="52" t="s">
        <v>65</v>
      </c>
      <c r="H873" s="52" t="s">
        <v>824</v>
      </c>
      <c r="I873" s="52" t="s">
        <v>16</v>
      </c>
    </row>
    <row r="874" spans="1:9">
      <c r="A874" s="48" t="s">
        <v>1051</v>
      </c>
      <c r="B874" s="48" t="s">
        <v>1052</v>
      </c>
      <c r="C874" s="48" t="s">
        <v>123</v>
      </c>
      <c r="D874" s="49">
        <v>1</v>
      </c>
      <c r="E874" s="50">
        <v>454</v>
      </c>
      <c r="F874" s="51">
        <f t="shared" si="13"/>
        <v>454</v>
      </c>
      <c r="G874" s="52" t="s">
        <v>65</v>
      </c>
      <c r="H874" s="52" t="s">
        <v>825</v>
      </c>
      <c r="I874" s="52" t="s">
        <v>28</v>
      </c>
    </row>
    <row r="875" spans="1:9">
      <c r="A875" s="48" t="s">
        <v>726</v>
      </c>
      <c r="B875" s="48" t="s">
        <v>727</v>
      </c>
      <c r="C875" s="48" t="s">
        <v>123</v>
      </c>
      <c r="D875" s="49">
        <v>1</v>
      </c>
      <c r="E875" s="50">
        <v>780</v>
      </c>
      <c r="F875" s="51">
        <f t="shared" si="13"/>
        <v>780</v>
      </c>
      <c r="G875" s="52" t="s">
        <v>65</v>
      </c>
      <c r="H875" s="52" t="s">
        <v>826</v>
      </c>
      <c r="I875" s="52" t="s">
        <v>15</v>
      </c>
    </row>
    <row r="876" spans="1:9">
      <c r="A876" s="48" t="s">
        <v>1053</v>
      </c>
      <c r="B876" s="48" t="s">
        <v>1054</v>
      </c>
      <c r="C876" s="48" t="s">
        <v>121</v>
      </c>
      <c r="D876" s="49">
        <v>1</v>
      </c>
      <c r="E876" s="50">
        <v>546</v>
      </c>
      <c r="F876" s="51">
        <f t="shared" si="13"/>
        <v>546</v>
      </c>
      <c r="G876" s="52" t="s">
        <v>65</v>
      </c>
      <c r="H876" s="52" t="s">
        <v>827</v>
      </c>
      <c r="I876" s="52" t="s">
        <v>13</v>
      </c>
    </row>
    <row r="877" spans="1:9">
      <c r="A877" s="48" t="s">
        <v>728</v>
      </c>
      <c r="B877" s="48" t="s">
        <v>729</v>
      </c>
      <c r="C877" s="48" t="s">
        <v>123</v>
      </c>
      <c r="D877" s="49">
        <v>1</v>
      </c>
      <c r="E877" s="50">
        <v>429</v>
      </c>
      <c r="F877" s="51">
        <f t="shared" si="13"/>
        <v>429</v>
      </c>
      <c r="G877" s="52" t="s">
        <v>65</v>
      </c>
      <c r="H877" s="52" t="s">
        <v>828</v>
      </c>
      <c r="I877" s="52" t="s">
        <v>2167</v>
      </c>
    </row>
    <row r="878" spans="1:9">
      <c r="A878" s="48" t="s">
        <v>1055</v>
      </c>
      <c r="B878" s="48" t="s">
        <v>1056</v>
      </c>
      <c r="C878" s="48" t="s">
        <v>123</v>
      </c>
      <c r="D878" s="49">
        <v>1</v>
      </c>
      <c r="E878" s="50">
        <v>454</v>
      </c>
      <c r="F878" s="51">
        <f t="shared" si="13"/>
        <v>454</v>
      </c>
      <c r="G878" s="52" t="s">
        <v>65</v>
      </c>
      <c r="H878" s="52" t="s">
        <v>829</v>
      </c>
      <c r="I878" s="52" t="s">
        <v>10</v>
      </c>
    </row>
    <row r="879" spans="1:9">
      <c r="A879" s="48" t="s">
        <v>972</v>
      </c>
      <c r="B879" s="48" t="s">
        <v>973</v>
      </c>
      <c r="C879" s="48" t="s">
        <v>121</v>
      </c>
      <c r="D879" s="49">
        <v>1</v>
      </c>
      <c r="E879" s="50">
        <v>674.17</v>
      </c>
      <c r="F879" s="51">
        <f t="shared" si="13"/>
        <v>674.17</v>
      </c>
      <c r="G879" s="52" t="s">
        <v>65</v>
      </c>
      <c r="H879" s="52" t="s">
        <v>198</v>
      </c>
      <c r="I879" s="52" t="s">
        <v>118</v>
      </c>
    </row>
    <row r="880" spans="1:9">
      <c r="A880" s="48" t="s">
        <v>974</v>
      </c>
      <c r="B880" s="48" t="s">
        <v>973</v>
      </c>
      <c r="C880" s="48" t="s">
        <v>120</v>
      </c>
      <c r="D880" s="49">
        <v>7</v>
      </c>
      <c r="E880" s="50">
        <v>674.17</v>
      </c>
      <c r="F880" s="51">
        <f t="shared" si="13"/>
        <v>4719.1899999999996</v>
      </c>
      <c r="G880" s="52" t="s">
        <v>65</v>
      </c>
      <c r="H880" s="52" t="s">
        <v>198</v>
      </c>
      <c r="I880" s="52" t="s">
        <v>118</v>
      </c>
    </row>
    <row r="881" spans="1:9">
      <c r="A881" s="48" t="s">
        <v>1855</v>
      </c>
      <c r="B881" s="48" t="s">
        <v>1057</v>
      </c>
      <c r="C881" s="48" t="s">
        <v>123</v>
      </c>
      <c r="D881" s="49">
        <v>1</v>
      </c>
      <c r="E881" s="50">
        <v>989</v>
      </c>
      <c r="F881" s="51">
        <f t="shared" si="13"/>
        <v>989</v>
      </c>
      <c r="G881" s="52" t="s">
        <v>65</v>
      </c>
      <c r="H881" s="52" t="s">
        <v>830</v>
      </c>
      <c r="I881" s="52" t="s">
        <v>14</v>
      </c>
    </row>
    <row r="882" spans="1:9">
      <c r="A882" s="48" t="s">
        <v>1058</v>
      </c>
      <c r="B882" s="48" t="s">
        <v>1057</v>
      </c>
      <c r="C882" s="48" t="s">
        <v>120</v>
      </c>
      <c r="D882" s="49">
        <v>2</v>
      </c>
      <c r="E882" s="50">
        <v>989</v>
      </c>
      <c r="F882" s="51">
        <f t="shared" si="13"/>
        <v>1978</v>
      </c>
      <c r="G882" s="52" t="s">
        <v>65</v>
      </c>
      <c r="H882" s="52" t="s">
        <v>830</v>
      </c>
      <c r="I882" s="52" t="s">
        <v>14</v>
      </c>
    </row>
    <row r="883" spans="1:9">
      <c r="A883" s="48" t="s">
        <v>1059</v>
      </c>
      <c r="B883" s="48" t="s">
        <v>1060</v>
      </c>
      <c r="C883" s="48" t="s">
        <v>120</v>
      </c>
      <c r="D883" s="49">
        <v>1</v>
      </c>
      <c r="E883" s="50">
        <v>684</v>
      </c>
      <c r="F883" s="51">
        <f t="shared" si="13"/>
        <v>684</v>
      </c>
      <c r="G883" s="52" t="s">
        <v>65</v>
      </c>
      <c r="H883" s="52" t="s">
        <v>831</v>
      </c>
      <c r="I883" s="52" t="s">
        <v>20</v>
      </c>
    </row>
    <row r="884" spans="1:9">
      <c r="A884" s="48" t="s">
        <v>1451</v>
      </c>
      <c r="B884" s="48" t="s">
        <v>1452</v>
      </c>
      <c r="C884" s="48" t="s">
        <v>123</v>
      </c>
      <c r="D884" s="49">
        <v>1</v>
      </c>
      <c r="E884" s="50">
        <v>545</v>
      </c>
      <c r="F884" s="51">
        <f t="shared" si="13"/>
        <v>545</v>
      </c>
      <c r="G884" s="52" t="s">
        <v>65</v>
      </c>
      <c r="H884" s="52" t="s">
        <v>440</v>
      </c>
      <c r="I884" s="52" t="s">
        <v>68</v>
      </c>
    </row>
    <row r="885" spans="1:9">
      <c r="A885" s="48" t="s">
        <v>1940</v>
      </c>
      <c r="B885" s="48" t="s">
        <v>1593</v>
      </c>
      <c r="C885" s="48" t="s">
        <v>123</v>
      </c>
      <c r="D885" s="49">
        <v>3</v>
      </c>
      <c r="E885" s="50">
        <v>1192.9000000000001</v>
      </c>
      <c r="F885" s="51">
        <f t="shared" si="13"/>
        <v>3578.7000000000003</v>
      </c>
      <c r="G885" s="52" t="s">
        <v>65</v>
      </c>
      <c r="H885" s="52" t="s">
        <v>459</v>
      </c>
      <c r="I885" s="52" t="s">
        <v>15</v>
      </c>
    </row>
    <row r="886" spans="1:9">
      <c r="A886" s="48" t="s">
        <v>1592</v>
      </c>
      <c r="B886" s="48" t="s">
        <v>1593</v>
      </c>
      <c r="C886" s="48" t="s">
        <v>121</v>
      </c>
      <c r="D886" s="49">
        <v>7</v>
      </c>
      <c r="E886" s="50">
        <v>1192.9000000000001</v>
      </c>
      <c r="F886" s="51">
        <f t="shared" si="13"/>
        <v>8350.3000000000011</v>
      </c>
      <c r="G886" s="52" t="s">
        <v>65</v>
      </c>
      <c r="H886" s="52" t="s">
        <v>459</v>
      </c>
      <c r="I886" s="52" t="s">
        <v>15</v>
      </c>
    </row>
    <row r="887" spans="1:9">
      <c r="A887" s="48" t="s">
        <v>1594</v>
      </c>
      <c r="B887" s="48" t="s">
        <v>1593</v>
      </c>
      <c r="C887" s="48" t="s">
        <v>120</v>
      </c>
      <c r="D887" s="49">
        <v>11</v>
      </c>
      <c r="E887" s="50">
        <v>1192.9000000000001</v>
      </c>
      <c r="F887" s="51">
        <f t="shared" si="13"/>
        <v>13121.900000000001</v>
      </c>
      <c r="G887" s="52" t="s">
        <v>65</v>
      </c>
      <c r="H887" s="52" t="s">
        <v>459</v>
      </c>
      <c r="I887" s="52" t="s">
        <v>15</v>
      </c>
    </row>
    <row r="888" spans="1:9">
      <c r="A888" s="48" t="s">
        <v>1595</v>
      </c>
      <c r="B888" s="48" t="s">
        <v>1593</v>
      </c>
      <c r="C888" s="48" t="s">
        <v>122</v>
      </c>
      <c r="D888" s="49">
        <v>4</v>
      </c>
      <c r="E888" s="50">
        <v>1192.9000000000001</v>
      </c>
      <c r="F888" s="51">
        <f t="shared" si="13"/>
        <v>4771.6000000000004</v>
      </c>
      <c r="G888" s="52" t="s">
        <v>65</v>
      </c>
      <c r="H888" s="52" t="s">
        <v>459</v>
      </c>
      <c r="I888" s="52" t="s">
        <v>15</v>
      </c>
    </row>
    <row r="889" spans="1:9">
      <c r="A889" s="48" t="s">
        <v>1497</v>
      </c>
      <c r="B889" s="48" t="s">
        <v>1498</v>
      </c>
      <c r="C889" s="48" t="s">
        <v>121</v>
      </c>
      <c r="D889" s="49">
        <v>1</v>
      </c>
      <c r="E889" s="50">
        <v>741</v>
      </c>
      <c r="F889" s="51">
        <f t="shared" si="13"/>
        <v>741</v>
      </c>
      <c r="G889" s="52" t="s">
        <v>65</v>
      </c>
      <c r="H889" s="52" t="s">
        <v>142</v>
      </c>
      <c r="I889" s="52" t="s">
        <v>10</v>
      </c>
    </row>
    <row r="890" spans="1:9">
      <c r="A890" s="48" t="s">
        <v>921</v>
      </c>
      <c r="B890" s="48" t="s">
        <v>922</v>
      </c>
      <c r="C890" s="48" t="s">
        <v>121</v>
      </c>
      <c r="D890" s="49">
        <v>1</v>
      </c>
      <c r="E890" s="50">
        <v>547</v>
      </c>
      <c r="F890" s="51">
        <f t="shared" si="13"/>
        <v>547</v>
      </c>
      <c r="G890" s="52" t="s">
        <v>65</v>
      </c>
      <c r="H890" s="52" t="s">
        <v>143</v>
      </c>
      <c r="I890" s="52" t="s">
        <v>20</v>
      </c>
    </row>
    <row r="891" spans="1:9">
      <c r="A891" s="48" t="s">
        <v>919</v>
      </c>
      <c r="B891" s="48" t="s">
        <v>920</v>
      </c>
      <c r="C891" s="48" t="s">
        <v>120</v>
      </c>
      <c r="D891" s="49">
        <v>2</v>
      </c>
      <c r="E891" s="50">
        <v>547</v>
      </c>
      <c r="F891" s="51">
        <f t="shared" si="13"/>
        <v>1094</v>
      </c>
      <c r="G891" s="52" t="s">
        <v>65</v>
      </c>
      <c r="H891" s="52" t="s">
        <v>143</v>
      </c>
      <c r="I891" s="52" t="s">
        <v>15</v>
      </c>
    </row>
    <row r="892" spans="1:9">
      <c r="A892" s="48" t="s">
        <v>730</v>
      </c>
      <c r="B892" s="48" t="s">
        <v>731</v>
      </c>
      <c r="C892" s="48" t="s">
        <v>123</v>
      </c>
      <c r="D892" s="49">
        <v>1</v>
      </c>
      <c r="E892" s="50">
        <v>843</v>
      </c>
      <c r="F892" s="51">
        <f t="shared" si="13"/>
        <v>843</v>
      </c>
      <c r="G892" s="52" t="s">
        <v>65</v>
      </c>
      <c r="H892" s="52" t="s">
        <v>104</v>
      </c>
      <c r="I892" s="52" t="s">
        <v>16</v>
      </c>
    </row>
    <row r="893" spans="1:9">
      <c r="A893" s="48" t="s">
        <v>977</v>
      </c>
      <c r="B893" s="48" t="s">
        <v>731</v>
      </c>
      <c r="C893" s="48" t="s">
        <v>122</v>
      </c>
      <c r="D893" s="49">
        <v>1</v>
      </c>
      <c r="E893" s="50">
        <v>971</v>
      </c>
      <c r="F893" s="51">
        <f t="shared" si="13"/>
        <v>971</v>
      </c>
      <c r="G893" s="52" t="s">
        <v>65</v>
      </c>
      <c r="H893" s="52" t="s">
        <v>104</v>
      </c>
      <c r="I893" s="52" t="s">
        <v>16</v>
      </c>
    </row>
    <row r="894" spans="1:9">
      <c r="A894" s="48" t="s">
        <v>975</v>
      </c>
      <c r="B894" s="48" t="s">
        <v>976</v>
      </c>
      <c r="C894" s="48" t="s">
        <v>121</v>
      </c>
      <c r="D894" s="49">
        <v>1</v>
      </c>
      <c r="E894" s="50">
        <v>774</v>
      </c>
      <c r="F894" s="51">
        <f t="shared" si="13"/>
        <v>774</v>
      </c>
      <c r="G894" s="52" t="s">
        <v>65</v>
      </c>
      <c r="H894" s="52" t="s">
        <v>104</v>
      </c>
      <c r="I894" s="52" t="s">
        <v>15</v>
      </c>
    </row>
    <row r="895" spans="1:9">
      <c r="A895" s="48" t="s">
        <v>1507</v>
      </c>
      <c r="B895" s="48" t="s">
        <v>1508</v>
      </c>
      <c r="C895" s="48" t="s">
        <v>123</v>
      </c>
      <c r="D895" s="49">
        <v>1</v>
      </c>
      <c r="E895" s="50">
        <v>833</v>
      </c>
      <c r="F895" s="51">
        <f t="shared" si="13"/>
        <v>833</v>
      </c>
      <c r="G895" s="52" t="s">
        <v>65</v>
      </c>
      <c r="H895" s="52" t="s">
        <v>144</v>
      </c>
      <c r="I895" s="52" t="s">
        <v>2167</v>
      </c>
    </row>
    <row r="896" spans="1:9">
      <c r="A896" s="48" t="s">
        <v>732</v>
      </c>
      <c r="B896" s="48" t="s">
        <v>733</v>
      </c>
      <c r="C896" s="48" t="s">
        <v>120</v>
      </c>
      <c r="D896" s="49">
        <v>1</v>
      </c>
      <c r="E896" s="50">
        <v>1390.64</v>
      </c>
      <c r="F896" s="51">
        <f t="shared" si="13"/>
        <v>1390.64</v>
      </c>
      <c r="G896" s="52" t="s">
        <v>65</v>
      </c>
      <c r="H896" s="52" t="s">
        <v>145</v>
      </c>
      <c r="I896" s="52" t="s">
        <v>10</v>
      </c>
    </row>
    <row r="897" spans="1:9">
      <c r="A897" s="48" t="s">
        <v>1505</v>
      </c>
      <c r="B897" s="48" t="s">
        <v>1506</v>
      </c>
      <c r="C897" s="48" t="s">
        <v>121</v>
      </c>
      <c r="D897" s="49">
        <v>1</v>
      </c>
      <c r="E897" s="50">
        <v>2005</v>
      </c>
      <c r="F897" s="51">
        <f t="shared" si="13"/>
        <v>2005</v>
      </c>
      <c r="G897" s="52" t="s">
        <v>65</v>
      </c>
      <c r="H897" s="52" t="s">
        <v>1630</v>
      </c>
      <c r="I897" s="52" t="s">
        <v>10</v>
      </c>
    </row>
    <row r="898" spans="1:9">
      <c r="A898" s="48" t="s">
        <v>1924</v>
      </c>
      <c r="B898" s="48" t="s">
        <v>1453</v>
      </c>
      <c r="C898" s="48" t="s">
        <v>120</v>
      </c>
      <c r="D898" s="49">
        <v>2</v>
      </c>
      <c r="E898" s="50">
        <v>1192.9000000000001</v>
      </c>
      <c r="F898" s="51">
        <f t="shared" ref="F898:F961" si="14">D898*E898</f>
        <v>2385.8000000000002</v>
      </c>
      <c r="G898" s="52" t="s">
        <v>65</v>
      </c>
      <c r="H898" s="52" t="s">
        <v>461</v>
      </c>
      <c r="I898" s="52" t="s">
        <v>15</v>
      </c>
    </row>
    <row r="899" spans="1:9">
      <c r="A899" s="48" t="s">
        <v>1501</v>
      </c>
      <c r="B899" s="48" t="s">
        <v>1502</v>
      </c>
      <c r="C899" s="48" t="s">
        <v>120</v>
      </c>
      <c r="D899" s="49">
        <v>1</v>
      </c>
      <c r="E899" s="50">
        <v>2005</v>
      </c>
      <c r="F899" s="51">
        <f t="shared" si="14"/>
        <v>2005</v>
      </c>
      <c r="G899" s="52" t="s">
        <v>65</v>
      </c>
      <c r="H899" s="52" t="s">
        <v>1631</v>
      </c>
      <c r="I899" s="52" t="s">
        <v>28</v>
      </c>
    </row>
    <row r="900" spans="1:9">
      <c r="A900" s="48" t="s">
        <v>1061</v>
      </c>
      <c r="B900" s="48" t="s">
        <v>735</v>
      </c>
      <c r="C900" s="48" t="s">
        <v>123</v>
      </c>
      <c r="D900" s="49">
        <v>2</v>
      </c>
      <c r="E900" s="50">
        <v>658</v>
      </c>
      <c r="F900" s="51">
        <f t="shared" si="14"/>
        <v>1316</v>
      </c>
      <c r="G900" s="52" t="s">
        <v>65</v>
      </c>
      <c r="H900" s="52" t="s">
        <v>832</v>
      </c>
      <c r="I900" s="52" t="s">
        <v>17</v>
      </c>
    </row>
    <row r="901" spans="1:9">
      <c r="A901" s="48" t="s">
        <v>1062</v>
      </c>
      <c r="B901" s="48" t="s">
        <v>735</v>
      </c>
      <c r="C901" s="48" t="s">
        <v>121</v>
      </c>
      <c r="D901" s="49">
        <v>1</v>
      </c>
      <c r="E901" s="50">
        <v>658</v>
      </c>
      <c r="F901" s="51">
        <f t="shared" si="14"/>
        <v>658</v>
      </c>
      <c r="G901" s="52" t="s">
        <v>65</v>
      </c>
      <c r="H901" s="52" t="s">
        <v>832</v>
      </c>
      <c r="I901" s="52" t="s">
        <v>17</v>
      </c>
    </row>
    <row r="902" spans="1:9">
      <c r="A902" s="48" t="s">
        <v>734</v>
      </c>
      <c r="B902" s="48" t="s">
        <v>735</v>
      </c>
      <c r="C902" s="48" t="s">
        <v>120</v>
      </c>
      <c r="D902" s="49">
        <v>2</v>
      </c>
      <c r="E902" s="50">
        <v>1043</v>
      </c>
      <c r="F902" s="51">
        <f t="shared" si="14"/>
        <v>2086</v>
      </c>
      <c r="G902" s="52" t="s">
        <v>65</v>
      </c>
      <c r="H902" s="52" t="s">
        <v>832</v>
      </c>
      <c r="I902" s="52" t="s">
        <v>17</v>
      </c>
    </row>
    <row r="903" spans="1:9">
      <c r="A903" s="48" t="s">
        <v>1604</v>
      </c>
      <c r="B903" s="48" t="s">
        <v>1605</v>
      </c>
      <c r="C903" s="48" t="s">
        <v>121</v>
      </c>
      <c r="D903" s="49">
        <v>2</v>
      </c>
      <c r="E903" s="50">
        <v>1356.45</v>
      </c>
      <c r="F903" s="51">
        <f t="shared" si="14"/>
        <v>2712.9</v>
      </c>
      <c r="G903" s="52" t="s">
        <v>65</v>
      </c>
      <c r="H903" s="52" t="s">
        <v>156</v>
      </c>
      <c r="I903" s="52" t="s">
        <v>16</v>
      </c>
    </row>
    <row r="904" spans="1:9">
      <c r="A904" s="48" t="s">
        <v>1606</v>
      </c>
      <c r="B904" s="48" t="s">
        <v>1605</v>
      </c>
      <c r="C904" s="48" t="s">
        <v>120</v>
      </c>
      <c r="D904" s="49">
        <v>8</v>
      </c>
      <c r="E904" s="50">
        <v>1670</v>
      </c>
      <c r="F904" s="51">
        <f t="shared" si="14"/>
        <v>13360</v>
      </c>
      <c r="G904" s="52" t="s">
        <v>65</v>
      </c>
      <c r="H904" s="52" t="s">
        <v>156</v>
      </c>
      <c r="I904" s="52" t="s">
        <v>16</v>
      </c>
    </row>
    <row r="905" spans="1:9">
      <c r="A905" s="48" t="s">
        <v>1607</v>
      </c>
      <c r="B905" s="48" t="s">
        <v>1605</v>
      </c>
      <c r="C905" s="48" t="s">
        <v>122</v>
      </c>
      <c r="D905" s="49">
        <v>2</v>
      </c>
      <c r="E905" s="50">
        <v>1356.46</v>
      </c>
      <c r="F905" s="51">
        <f t="shared" si="14"/>
        <v>2712.92</v>
      </c>
      <c r="G905" s="52" t="s">
        <v>65</v>
      </c>
      <c r="H905" s="52" t="s">
        <v>156</v>
      </c>
      <c r="I905" s="52" t="s">
        <v>16</v>
      </c>
    </row>
    <row r="906" spans="1:9">
      <c r="A906" s="48" t="s">
        <v>1941</v>
      </c>
      <c r="B906" s="48" t="s">
        <v>1597</v>
      </c>
      <c r="C906" s="48" t="s">
        <v>123</v>
      </c>
      <c r="D906" s="49">
        <v>2</v>
      </c>
      <c r="E906" s="50">
        <v>1460.2</v>
      </c>
      <c r="F906" s="51">
        <f t="shared" si="14"/>
        <v>2920.4</v>
      </c>
      <c r="G906" s="52" t="s">
        <v>65</v>
      </c>
      <c r="H906" s="52" t="s">
        <v>156</v>
      </c>
      <c r="I906" s="52" t="s">
        <v>118</v>
      </c>
    </row>
    <row r="907" spans="1:9">
      <c r="A907" s="48" t="s">
        <v>1596</v>
      </c>
      <c r="B907" s="48" t="s">
        <v>1597</v>
      </c>
      <c r="C907" s="48" t="s">
        <v>121</v>
      </c>
      <c r="D907" s="49">
        <v>3</v>
      </c>
      <c r="E907" s="50">
        <v>1460.2</v>
      </c>
      <c r="F907" s="51">
        <f t="shared" si="14"/>
        <v>4380.6000000000004</v>
      </c>
      <c r="G907" s="52" t="s">
        <v>65</v>
      </c>
      <c r="H907" s="52" t="s">
        <v>156</v>
      </c>
      <c r="I907" s="52" t="s">
        <v>118</v>
      </c>
    </row>
    <row r="908" spans="1:9">
      <c r="A908" s="48" t="s">
        <v>1598</v>
      </c>
      <c r="B908" s="48" t="s">
        <v>1597</v>
      </c>
      <c r="C908" s="48" t="s">
        <v>120</v>
      </c>
      <c r="D908" s="49">
        <v>6</v>
      </c>
      <c r="E908" s="50">
        <v>1460.2</v>
      </c>
      <c r="F908" s="51">
        <f t="shared" si="14"/>
        <v>8761.2000000000007</v>
      </c>
      <c r="G908" s="52" t="s">
        <v>65</v>
      </c>
      <c r="H908" s="52" t="s">
        <v>156</v>
      </c>
      <c r="I908" s="52" t="s">
        <v>118</v>
      </c>
    </row>
    <row r="909" spans="1:9">
      <c r="A909" s="48" t="s">
        <v>1599</v>
      </c>
      <c r="B909" s="48" t="s">
        <v>1597</v>
      </c>
      <c r="C909" s="48" t="s">
        <v>122</v>
      </c>
      <c r="D909" s="49">
        <v>2</v>
      </c>
      <c r="E909" s="50">
        <v>1460.2</v>
      </c>
      <c r="F909" s="51">
        <f t="shared" si="14"/>
        <v>2920.4</v>
      </c>
      <c r="G909" s="52" t="s">
        <v>65</v>
      </c>
      <c r="H909" s="52" t="s">
        <v>156</v>
      </c>
      <c r="I909" s="52" t="s">
        <v>118</v>
      </c>
    </row>
    <row r="910" spans="1:9">
      <c r="A910" s="48" t="s">
        <v>1942</v>
      </c>
      <c r="B910" s="48" t="s">
        <v>1601</v>
      </c>
      <c r="C910" s="48" t="s">
        <v>123</v>
      </c>
      <c r="D910" s="49">
        <v>4</v>
      </c>
      <c r="E910" s="50">
        <v>1356.45</v>
      </c>
      <c r="F910" s="51">
        <f t="shared" si="14"/>
        <v>5425.8</v>
      </c>
      <c r="G910" s="52" t="s">
        <v>65</v>
      </c>
      <c r="H910" s="52" t="s">
        <v>156</v>
      </c>
      <c r="I910" s="52" t="s">
        <v>15</v>
      </c>
    </row>
    <row r="911" spans="1:9">
      <c r="A911" s="48" t="s">
        <v>1600</v>
      </c>
      <c r="B911" s="48" t="s">
        <v>1601</v>
      </c>
      <c r="C911" s="48" t="s">
        <v>121</v>
      </c>
      <c r="D911" s="49">
        <v>1</v>
      </c>
      <c r="E911" s="50">
        <v>1356.45</v>
      </c>
      <c r="F911" s="51">
        <f t="shared" si="14"/>
        <v>1356.45</v>
      </c>
      <c r="G911" s="52" t="s">
        <v>65</v>
      </c>
      <c r="H911" s="52" t="s">
        <v>156</v>
      </c>
      <c r="I911" s="52" t="s">
        <v>15</v>
      </c>
    </row>
    <row r="912" spans="1:9">
      <c r="A912" s="48" t="s">
        <v>1602</v>
      </c>
      <c r="B912" s="48" t="s">
        <v>1601</v>
      </c>
      <c r="C912" s="48" t="s">
        <v>120</v>
      </c>
      <c r="D912" s="49">
        <v>11</v>
      </c>
      <c r="E912" s="50">
        <v>1356.45</v>
      </c>
      <c r="F912" s="51">
        <f t="shared" si="14"/>
        <v>14920.95</v>
      </c>
      <c r="G912" s="52" t="s">
        <v>65</v>
      </c>
      <c r="H912" s="52" t="s">
        <v>156</v>
      </c>
      <c r="I912" s="52" t="s">
        <v>15</v>
      </c>
    </row>
    <row r="913" spans="1:9">
      <c r="A913" s="48" t="s">
        <v>1603</v>
      </c>
      <c r="B913" s="48" t="s">
        <v>1601</v>
      </c>
      <c r="C913" s="48" t="s">
        <v>122</v>
      </c>
      <c r="D913" s="49">
        <v>4</v>
      </c>
      <c r="E913" s="50">
        <v>1356.45</v>
      </c>
      <c r="F913" s="51">
        <f t="shared" si="14"/>
        <v>5425.8</v>
      </c>
      <c r="G913" s="52" t="s">
        <v>65</v>
      </c>
      <c r="H913" s="52" t="s">
        <v>156</v>
      </c>
      <c r="I913" s="52" t="s">
        <v>15</v>
      </c>
    </row>
    <row r="914" spans="1:9">
      <c r="A914" s="48" t="s">
        <v>1063</v>
      </c>
      <c r="B914" s="48" t="s">
        <v>1064</v>
      </c>
      <c r="C914" s="48" t="s">
        <v>123</v>
      </c>
      <c r="D914" s="49">
        <v>1</v>
      </c>
      <c r="E914" s="50">
        <v>1100</v>
      </c>
      <c r="F914" s="51">
        <f t="shared" si="14"/>
        <v>1100</v>
      </c>
      <c r="G914" s="52" t="s">
        <v>65</v>
      </c>
      <c r="H914" s="52" t="s">
        <v>833</v>
      </c>
      <c r="I914" s="52" t="s">
        <v>12</v>
      </c>
    </row>
    <row r="915" spans="1:9">
      <c r="A915" s="48" t="s">
        <v>2109</v>
      </c>
      <c r="B915" s="48" t="s">
        <v>2110</v>
      </c>
      <c r="C915" s="48" t="s">
        <v>123</v>
      </c>
      <c r="D915" s="49">
        <v>1</v>
      </c>
      <c r="E915" s="50">
        <v>1460.2</v>
      </c>
      <c r="F915" s="51">
        <f t="shared" si="14"/>
        <v>1460.2</v>
      </c>
      <c r="G915" s="52" t="s">
        <v>65</v>
      </c>
      <c r="H915" s="52" t="s">
        <v>1652</v>
      </c>
      <c r="I915" s="52" t="s">
        <v>25</v>
      </c>
    </row>
    <row r="916" spans="1:9">
      <c r="A916" s="48" t="s">
        <v>2111</v>
      </c>
      <c r="B916" s="48" t="s">
        <v>2110</v>
      </c>
      <c r="C916" s="48" t="s">
        <v>121</v>
      </c>
      <c r="D916" s="49">
        <v>3</v>
      </c>
      <c r="E916" s="50">
        <v>1460.2</v>
      </c>
      <c r="F916" s="51">
        <f t="shared" si="14"/>
        <v>4380.6000000000004</v>
      </c>
      <c r="G916" s="52" t="s">
        <v>65</v>
      </c>
      <c r="H916" s="52" t="s">
        <v>1652</v>
      </c>
      <c r="I916" s="52" t="s">
        <v>25</v>
      </c>
    </row>
    <row r="917" spans="1:9">
      <c r="A917" s="48" t="s">
        <v>2112</v>
      </c>
      <c r="B917" s="48" t="s">
        <v>2110</v>
      </c>
      <c r="C917" s="48" t="s">
        <v>120</v>
      </c>
      <c r="D917" s="49">
        <v>5</v>
      </c>
      <c r="E917" s="50">
        <v>1460.2</v>
      </c>
      <c r="F917" s="51">
        <f t="shared" si="14"/>
        <v>7301</v>
      </c>
      <c r="G917" s="52" t="s">
        <v>65</v>
      </c>
      <c r="H917" s="52" t="s">
        <v>1652</v>
      </c>
      <c r="I917" s="52" t="s">
        <v>25</v>
      </c>
    </row>
    <row r="918" spans="1:9">
      <c r="A918" s="48" t="s">
        <v>2113</v>
      </c>
      <c r="B918" s="48" t="s">
        <v>2110</v>
      </c>
      <c r="C918" s="48" t="s">
        <v>122</v>
      </c>
      <c r="D918" s="49">
        <v>2</v>
      </c>
      <c r="E918" s="50">
        <v>1460.2</v>
      </c>
      <c r="F918" s="51">
        <f t="shared" si="14"/>
        <v>2920.4</v>
      </c>
      <c r="G918" s="52" t="s">
        <v>65</v>
      </c>
      <c r="H918" s="52" t="s">
        <v>1652</v>
      </c>
      <c r="I918" s="52" t="s">
        <v>25</v>
      </c>
    </row>
    <row r="919" spans="1:9">
      <c r="A919" s="48" t="s">
        <v>2114</v>
      </c>
      <c r="B919" s="48" t="s">
        <v>2115</v>
      </c>
      <c r="C919" s="48" t="s">
        <v>123</v>
      </c>
      <c r="D919" s="49">
        <v>2</v>
      </c>
      <c r="E919" s="50">
        <v>1460.2</v>
      </c>
      <c r="F919" s="51">
        <f t="shared" si="14"/>
        <v>2920.4</v>
      </c>
      <c r="G919" s="52" t="s">
        <v>65</v>
      </c>
      <c r="H919" s="52" t="s">
        <v>1652</v>
      </c>
      <c r="I919" s="52" t="s">
        <v>17</v>
      </c>
    </row>
    <row r="920" spans="1:9">
      <c r="A920" s="48" t="s">
        <v>2116</v>
      </c>
      <c r="B920" s="48" t="s">
        <v>2115</v>
      </c>
      <c r="C920" s="48" t="s">
        <v>121</v>
      </c>
      <c r="D920" s="49">
        <v>4</v>
      </c>
      <c r="E920" s="50">
        <v>1460.2</v>
      </c>
      <c r="F920" s="51">
        <f t="shared" si="14"/>
        <v>5840.8</v>
      </c>
      <c r="G920" s="52" t="s">
        <v>65</v>
      </c>
      <c r="H920" s="52" t="s">
        <v>1652</v>
      </c>
      <c r="I920" s="52" t="s">
        <v>17</v>
      </c>
    </row>
    <row r="921" spans="1:9">
      <c r="A921" s="48" t="s">
        <v>2117</v>
      </c>
      <c r="B921" s="48" t="s">
        <v>2115</v>
      </c>
      <c r="C921" s="48" t="s">
        <v>120</v>
      </c>
      <c r="D921" s="49">
        <v>7</v>
      </c>
      <c r="E921" s="50">
        <v>1460.2</v>
      </c>
      <c r="F921" s="51">
        <f t="shared" si="14"/>
        <v>10221.4</v>
      </c>
      <c r="G921" s="52" t="s">
        <v>65</v>
      </c>
      <c r="H921" s="52" t="s">
        <v>1652</v>
      </c>
      <c r="I921" s="52" t="s">
        <v>17</v>
      </c>
    </row>
    <row r="922" spans="1:9">
      <c r="A922" s="48" t="s">
        <v>2118</v>
      </c>
      <c r="B922" s="48" t="s">
        <v>2115</v>
      </c>
      <c r="C922" s="48" t="s">
        <v>122</v>
      </c>
      <c r="D922" s="49">
        <v>3</v>
      </c>
      <c r="E922" s="50">
        <v>1460.2</v>
      </c>
      <c r="F922" s="51">
        <f t="shared" si="14"/>
        <v>4380.6000000000004</v>
      </c>
      <c r="G922" s="52" t="s">
        <v>65</v>
      </c>
      <c r="H922" s="52" t="s">
        <v>1652</v>
      </c>
      <c r="I922" s="52" t="s">
        <v>17</v>
      </c>
    </row>
    <row r="923" spans="1:9">
      <c r="A923" s="48" t="s">
        <v>2104</v>
      </c>
      <c r="B923" s="48" t="s">
        <v>2105</v>
      </c>
      <c r="C923" s="48" t="s">
        <v>123</v>
      </c>
      <c r="D923" s="49">
        <v>3</v>
      </c>
      <c r="E923" s="50">
        <v>1460.2</v>
      </c>
      <c r="F923" s="51">
        <f t="shared" si="14"/>
        <v>4380.6000000000004</v>
      </c>
      <c r="G923" s="52" t="s">
        <v>65</v>
      </c>
      <c r="H923" s="52" t="s">
        <v>1652</v>
      </c>
      <c r="I923" s="52" t="s">
        <v>15</v>
      </c>
    </row>
    <row r="924" spans="1:9">
      <c r="A924" s="48" t="s">
        <v>2106</v>
      </c>
      <c r="B924" s="48" t="s">
        <v>2105</v>
      </c>
      <c r="C924" s="48" t="s">
        <v>121</v>
      </c>
      <c r="D924" s="49">
        <v>7</v>
      </c>
      <c r="E924" s="50">
        <v>1460.2</v>
      </c>
      <c r="F924" s="51">
        <f t="shared" si="14"/>
        <v>10221.4</v>
      </c>
      <c r="G924" s="52" t="s">
        <v>65</v>
      </c>
      <c r="H924" s="52" t="s">
        <v>1652</v>
      </c>
      <c r="I924" s="52" t="s">
        <v>15</v>
      </c>
    </row>
    <row r="925" spans="1:9">
      <c r="A925" s="48" t="s">
        <v>2107</v>
      </c>
      <c r="B925" s="48" t="s">
        <v>2105</v>
      </c>
      <c r="C925" s="48" t="s">
        <v>120</v>
      </c>
      <c r="D925" s="49">
        <v>11</v>
      </c>
      <c r="E925" s="50">
        <v>1460.2</v>
      </c>
      <c r="F925" s="51">
        <f t="shared" si="14"/>
        <v>16062.2</v>
      </c>
      <c r="G925" s="52" t="s">
        <v>65</v>
      </c>
      <c r="H925" s="52" t="s">
        <v>1652</v>
      </c>
      <c r="I925" s="52" t="s">
        <v>15</v>
      </c>
    </row>
    <row r="926" spans="1:9">
      <c r="A926" s="48" t="s">
        <v>2108</v>
      </c>
      <c r="B926" s="48" t="s">
        <v>2105</v>
      </c>
      <c r="C926" s="48" t="s">
        <v>122</v>
      </c>
      <c r="D926" s="49">
        <v>7</v>
      </c>
      <c r="E926" s="50">
        <v>1460.2</v>
      </c>
      <c r="F926" s="51">
        <f t="shared" si="14"/>
        <v>10221.4</v>
      </c>
      <c r="G926" s="52" t="s">
        <v>65</v>
      </c>
      <c r="H926" s="52" t="s">
        <v>1652</v>
      </c>
      <c r="I926" s="52" t="s">
        <v>15</v>
      </c>
    </row>
    <row r="927" spans="1:9">
      <c r="A927" s="48" t="s">
        <v>1454</v>
      </c>
      <c r="B927" s="48" t="s">
        <v>1455</v>
      </c>
      <c r="C927" s="48" t="s">
        <v>121</v>
      </c>
      <c r="D927" s="49">
        <v>1</v>
      </c>
      <c r="E927" s="50">
        <v>1226.49</v>
      </c>
      <c r="F927" s="51">
        <f t="shared" si="14"/>
        <v>1226.49</v>
      </c>
      <c r="G927" s="52" t="s">
        <v>65</v>
      </c>
      <c r="H927" s="52" t="s">
        <v>157</v>
      </c>
      <c r="I927" s="52" t="s">
        <v>16</v>
      </c>
    </row>
    <row r="928" spans="1:9">
      <c r="A928" s="48" t="s">
        <v>1456</v>
      </c>
      <c r="B928" s="48" t="s">
        <v>1455</v>
      </c>
      <c r="C928" s="48" t="s">
        <v>120</v>
      </c>
      <c r="D928" s="49">
        <v>1</v>
      </c>
      <c r="E928" s="50">
        <v>1226.49</v>
      </c>
      <c r="F928" s="51">
        <f t="shared" si="14"/>
        <v>1226.49</v>
      </c>
      <c r="G928" s="52" t="s">
        <v>65</v>
      </c>
      <c r="H928" s="52" t="s">
        <v>157</v>
      </c>
      <c r="I928" s="52" t="s">
        <v>16</v>
      </c>
    </row>
    <row r="929" spans="1:9">
      <c r="A929" s="48" t="s">
        <v>1457</v>
      </c>
      <c r="B929" s="48" t="s">
        <v>1455</v>
      </c>
      <c r="C929" s="48" t="s">
        <v>122</v>
      </c>
      <c r="D929" s="49">
        <v>2</v>
      </c>
      <c r="E929" s="50">
        <v>1226.5</v>
      </c>
      <c r="F929" s="51">
        <f t="shared" si="14"/>
        <v>2453</v>
      </c>
      <c r="G929" s="52" t="s">
        <v>65</v>
      </c>
      <c r="H929" s="52" t="s">
        <v>157</v>
      </c>
      <c r="I929" s="52" t="s">
        <v>16</v>
      </c>
    </row>
    <row r="930" spans="1:9">
      <c r="A930" s="48" t="s">
        <v>1065</v>
      </c>
      <c r="B930" s="48" t="s">
        <v>736</v>
      </c>
      <c r="C930" s="48" t="s">
        <v>123</v>
      </c>
      <c r="D930" s="49">
        <v>1</v>
      </c>
      <c r="E930" s="50">
        <v>658</v>
      </c>
      <c r="F930" s="51">
        <f t="shared" si="14"/>
        <v>658</v>
      </c>
      <c r="G930" s="52" t="s">
        <v>65</v>
      </c>
      <c r="H930" s="52" t="s">
        <v>834</v>
      </c>
      <c r="I930" s="52" t="s">
        <v>12</v>
      </c>
    </row>
    <row r="931" spans="1:9">
      <c r="A931" s="48" t="s">
        <v>1066</v>
      </c>
      <c r="B931" s="48" t="s">
        <v>736</v>
      </c>
      <c r="C931" s="48" t="s">
        <v>121</v>
      </c>
      <c r="D931" s="49">
        <v>2</v>
      </c>
      <c r="E931" s="50">
        <v>658</v>
      </c>
      <c r="F931" s="51">
        <f t="shared" si="14"/>
        <v>1316</v>
      </c>
      <c r="G931" s="52" t="s">
        <v>65</v>
      </c>
      <c r="H931" s="52" t="s">
        <v>834</v>
      </c>
      <c r="I931" s="52" t="s">
        <v>12</v>
      </c>
    </row>
    <row r="932" spans="1:9">
      <c r="A932" s="48" t="s">
        <v>1067</v>
      </c>
      <c r="B932" s="48" t="s">
        <v>1068</v>
      </c>
      <c r="C932" s="48" t="s">
        <v>123</v>
      </c>
      <c r="D932" s="49">
        <v>2</v>
      </c>
      <c r="E932" s="50">
        <v>658</v>
      </c>
      <c r="F932" s="51">
        <f t="shared" si="14"/>
        <v>1316</v>
      </c>
      <c r="G932" s="52" t="s">
        <v>65</v>
      </c>
      <c r="H932" s="52" t="s">
        <v>834</v>
      </c>
      <c r="I932" s="52" t="s">
        <v>531</v>
      </c>
    </row>
    <row r="933" spans="1:9">
      <c r="A933" s="48" t="s">
        <v>1069</v>
      </c>
      <c r="B933" s="48" t="s">
        <v>1068</v>
      </c>
      <c r="C933" s="48" t="s">
        <v>121</v>
      </c>
      <c r="D933" s="49">
        <v>1</v>
      </c>
      <c r="E933" s="50">
        <v>658</v>
      </c>
      <c r="F933" s="51">
        <f t="shared" si="14"/>
        <v>658</v>
      </c>
      <c r="G933" s="52" t="s">
        <v>65</v>
      </c>
      <c r="H933" s="52" t="s">
        <v>834</v>
      </c>
      <c r="I933" s="52" t="s">
        <v>531</v>
      </c>
    </row>
    <row r="934" spans="1:9">
      <c r="A934" s="48" t="s">
        <v>1070</v>
      </c>
      <c r="B934" s="48" t="s">
        <v>1068</v>
      </c>
      <c r="C934" s="48" t="s">
        <v>120</v>
      </c>
      <c r="D934" s="49">
        <v>1</v>
      </c>
      <c r="E934" s="50">
        <v>658</v>
      </c>
      <c r="F934" s="51">
        <f t="shared" si="14"/>
        <v>658</v>
      </c>
      <c r="G934" s="52" t="s">
        <v>65</v>
      </c>
      <c r="H934" s="52" t="s">
        <v>834</v>
      </c>
      <c r="I934" s="52" t="s">
        <v>531</v>
      </c>
    </row>
    <row r="935" spans="1:9">
      <c r="A935" s="48" t="s">
        <v>1071</v>
      </c>
      <c r="B935" s="48" t="s">
        <v>1072</v>
      </c>
      <c r="C935" s="48" t="s">
        <v>123</v>
      </c>
      <c r="D935" s="49">
        <v>1</v>
      </c>
      <c r="E935" s="50">
        <v>1045</v>
      </c>
      <c r="F935" s="51">
        <f t="shared" si="14"/>
        <v>1045</v>
      </c>
      <c r="G935" s="52" t="s">
        <v>65</v>
      </c>
      <c r="H935" s="52" t="s">
        <v>835</v>
      </c>
      <c r="I935" s="52" t="s">
        <v>10</v>
      </c>
    </row>
    <row r="936" spans="1:9">
      <c r="A936" s="48" t="s">
        <v>1073</v>
      </c>
      <c r="B936" s="48" t="s">
        <v>1072</v>
      </c>
      <c r="C936" s="48" t="s">
        <v>121</v>
      </c>
      <c r="D936" s="49">
        <v>1</v>
      </c>
      <c r="E936" s="50">
        <v>1045</v>
      </c>
      <c r="F936" s="51">
        <f t="shared" si="14"/>
        <v>1045</v>
      </c>
      <c r="G936" s="52" t="s">
        <v>65</v>
      </c>
      <c r="H936" s="52" t="s">
        <v>835</v>
      </c>
      <c r="I936" s="52" t="s">
        <v>10</v>
      </c>
    </row>
    <row r="937" spans="1:9">
      <c r="A937" s="48" t="s">
        <v>1074</v>
      </c>
      <c r="B937" s="48" t="s">
        <v>1072</v>
      </c>
      <c r="C937" s="48" t="s">
        <v>122</v>
      </c>
      <c r="D937" s="49">
        <v>1</v>
      </c>
      <c r="E937" s="50">
        <v>1045</v>
      </c>
      <c r="F937" s="51">
        <f t="shared" si="14"/>
        <v>1045</v>
      </c>
      <c r="G937" s="52" t="s">
        <v>65</v>
      </c>
      <c r="H937" s="52" t="s">
        <v>835</v>
      </c>
      <c r="I937" s="52" t="s">
        <v>10</v>
      </c>
    </row>
    <row r="938" spans="1:9">
      <c r="A938" s="48" t="s">
        <v>737</v>
      </c>
      <c r="B938" s="48" t="s">
        <v>738</v>
      </c>
      <c r="C938" s="48" t="s">
        <v>120</v>
      </c>
      <c r="D938" s="49">
        <v>1</v>
      </c>
      <c r="E938" s="50">
        <v>1656</v>
      </c>
      <c r="F938" s="51">
        <f t="shared" si="14"/>
        <v>1656</v>
      </c>
      <c r="G938" s="52" t="s">
        <v>65</v>
      </c>
      <c r="H938" s="52" t="s">
        <v>835</v>
      </c>
      <c r="I938" s="52" t="s">
        <v>20</v>
      </c>
    </row>
    <row r="939" spans="1:9">
      <c r="A939" s="48" t="s">
        <v>905</v>
      </c>
      <c r="B939" s="48" t="s">
        <v>904</v>
      </c>
      <c r="C939" s="48" t="s">
        <v>124</v>
      </c>
      <c r="D939" s="49">
        <v>1</v>
      </c>
      <c r="E939" s="50">
        <v>1411.58</v>
      </c>
      <c r="F939" s="51">
        <f t="shared" si="14"/>
        <v>1411.58</v>
      </c>
      <c r="G939" s="52" t="s">
        <v>65</v>
      </c>
      <c r="H939" s="52" t="s">
        <v>158</v>
      </c>
      <c r="I939" s="52" t="s">
        <v>10</v>
      </c>
    </row>
    <row r="940" spans="1:9">
      <c r="A940" s="48" t="s">
        <v>1804</v>
      </c>
      <c r="B940" s="48" t="s">
        <v>320</v>
      </c>
      <c r="C940" s="48" t="s">
        <v>125</v>
      </c>
      <c r="D940" s="49">
        <v>1</v>
      </c>
      <c r="E940" s="50">
        <v>1911.92</v>
      </c>
      <c r="F940" s="51">
        <f t="shared" si="14"/>
        <v>1911.92</v>
      </c>
      <c r="G940" s="52" t="s">
        <v>65</v>
      </c>
      <c r="H940" s="52" t="s">
        <v>158</v>
      </c>
      <c r="I940" s="52" t="s">
        <v>68</v>
      </c>
    </row>
    <row r="941" spans="1:9">
      <c r="A941" s="48" t="s">
        <v>908</v>
      </c>
      <c r="B941" s="48" t="s">
        <v>320</v>
      </c>
      <c r="C941" s="48" t="s">
        <v>124</v>
      </c>
      <c r="D941" s="49">
        <v>1</v>
      </c>
      <c r="E941" s="50">
        <v>1911.92</v>
      </c>
      <c r="F941" s="51">
        <f t="shared" si="14"/>
        <v>1911.92</v>
      </c>
      <c r="G941" s="52" t="s">
        <v>65</v>
      </c>
      <c r="H941" s="52" t="s">
        <v>158</v>
      </c>
      <c r="I941" s="52" t="s">
        <v>68</v>
      </c>
    </row>
    <row r="942" spans="1:9">
      <c r="A942" s="48" t="s">
        <v>902</v>
      </c>
      <c r="B942" s="48" t="s">
        <v>903</v>
      </c>
      <c r="C942" s="48" t="s">
        <v>123</v>
      </c>
      <c r="D942" s="49">
        <v>1</v>
      </c>
      <c r="E942" s="50">
        <v>1369</v>
      </c>
      <c r="F942" s="51">
        <f t="shared" si="14"/>
        <v>1369</v>
      </c>
      <c r="G942" s="52" t="s">
        <v>65</v>
      </c>
      <c r="H942" s="52" t="s">
        <v>158</v>
      </c>
      <c r="I942" s="52" t="s">
        <v>2143</v>
      </c>
    </row>
    <row r="943" spans="1:9">
      <c r="A943" s="48" t="s">
        <v>906</v>
      </c>
      <c r="B943" s="48" t="s">
        <v>321</v>
      </c>
      <c r="C943" s="48" t="s">
        <v>125</v>
      </c>
      <c r="D943" s="49">
        <v>1</v>
      </c>
      <c r="E943" s="50">
        <v>1411.58</v>
      </c>
      <c r="F943" s="51">
        <f t="shared" si="14"/>
        <v>1411.58</v>
      </c>
      <c r="G943" s="52" t="s">
        <v>65</v>
      </c>
      <c r="H943" s="52" t="s">
        <v>158</v>
      </c>
      <c r="I943" s="52" t="s">
        <v>17</v>
      </c>
    </row>
    <row r="944" spans="1:9">
      <c r="A944" s="48" t="s">
        <v>907</v>
      </c>
      <c r="B944" s="48" t="s">
        <v>321</v>
      </c>
      <c r="C944" s="48" t="s">
        <v>124</v>
      </c>
      <c r="D944" s="49">
        <v>1</v>
      </c>
      <c r="E944" s="50">
        <v>1492</v>
      </c>
      <c r="F944" s="51">
        <f t="shared" si="14"/>
        <v>1492</v>
      </c>
      <c r="G944" s="52" t="s">
        <v>65</v>
      </c>
      <c r="H944" s="52" t="s">
        <v>158</v>
      </c>
      <c r="I944" s="52" t="s">
        <v>17</v>
      </c>
    </row>
    <row r="945" spans="1:9">
      <c r="A945" s="48" t="s">
        <v>420</v>
      </c>
      <c r="B945" s="48" t="s">
        <v>322</v>
      </c>
      <c r="C945" s="48" t="s">
        <v>123</v>
      </c>
      <c r="D945" s="49">
        <v>1</v>
      </c>
      <c r="E945" s="50">
        <v>2021.72</v>
      </c>
      <c r="F945" s="51">
        <f t="shared" si="14"/>
        <v>2021.72</v>
      </c>
      <c r="G945" s="52" t="s">
        <v>65</v>
      </c>
      <c r="H945" s="52" t="s">
        <v>159</v>
      </c>
      <c r="I945" s="52" t="s">
        <v>15</v>
      </c>
    </row>
    <row r="946" spans="1:9">
      <c r="A946" s="48" t="s">
        <v>421</v>
      </c>
      <c r="B946" s="48" t="s">
        <v>322</v>
      </c>
      <c r="C946" s="48" t="s">
        <v>121</v>
      </c>
      <c r="D946" s="49">
        <v>3</v>
      </c>
      <c r="E946" s="50">
        <v>2021.72</v>
      </c>
      <c r="F946" s="51">
        <f t="shared" si="14"/>
        <v>6065.16</v>
      </c>
      <c r="G946" s="52" t="s">
        <v>65</v>
      </c>
      <c r="H946" s="52" t="s">
        <v>159</v>
      </c>
      <c r="I946" s="52" t="s">
        <v>15</v>
      </c>
    </row>
    <row r="947" spans="1:9">
      <c r="A947" s="48" t="s">
        <v>422</v>
      </c>
      <c r="B947" s="48" t="s">
        <v>322</v>
      </c>
      <c r="C947" s="48" t="s">
        <v>120</v>
      </c>
      <c r="D947" s="49">
        <v>1</v>
      </c>
      <c r="E947" s="50">
        <v>2021.72</v>
      </c>
      <c r="F947" s="51">
        <f t="shared" si="14"/>
        <v>2021.72</v>
      </c>
      <c r="G947" s="52" t="s">
        <v>65</v>
      </c>
      <c r="H947" s="52" t="s">
        <v>159</v>
      </c>
      <c r="I947" s="52" t="s">
        <v>15</v>
      </c>
    </row>
    <row r="948" spans="1:9">
      <c r="A948" s="48" t="s">
        <v>1511</v>
      </c>
      <c r="B948" s="48" t="s">
        <v>1512</v>
      </c>
      <c r="C948" s="48" t="s">
        <v>120</v>
      </c>
      <c r="D948" s="49">
        <v>1</v>
      </c>
      <c r="E948" s="50">
        <v>1086</v>
      </c>
      <c r="F948" s="51">
        <f t="shared" si="14"/>
        <v>1086</v>
      </c>
      <c r="G948" s="52" t="s">
        <v>65</v>
      </c>
      <c r="H948" s="52" t="s">
        <v>1632</v>
      </c>
      <c r="I948" s="52" t="s">
        <v>20</v>
      </c>
    </row>
    <row r="949" spans="1:9">
      <c r="A949" s="48" t="s">
        <v>1953</v>
      </c>
      <c r="B949" s="48" t="s">
        <v>1954</v>
      </c>
      <c r="C949" s="48" t="s">
        <v>121</v>
      </c>
      <c r="D949" s="49">
        <v>1</v>
      </c>
      <c r="E949" s="50">
        <v>1108.72</v>
      </c>
      <c r="F949" s="51">
        <f t="shared" si="14"/>
        <v>1108.72</v>
      </c>
      <c r="G949" s="52" t="s">
        <v>65</v>
      </c>
      <c r="H949" s="52" t="s">
        <v>493</v>
      </c>
      <c r="I949" s="52" t="s">
        <v>15</v>
      </c>
    </row>
    <row r="950" spans="1:9">
      <c r="A950" s="48" t="s">
        <v>1955</v>
      </c>
      <c r="B950" s="48" t="s">
        <v>1954</v>
      </c>
      <c r="C950" s="48" t="s">
        <v>120</v>
      </c>
      <c r="D950" s="49">
        <v>2</v>
      </c>
      <c r="E950" s="50">
        <v>1108.72</v>
      </c>
      <c r="F950" s="51">
        <f t="shared" si="14"/>
        <v>2217.44</v>
      </c>
      <c r="G950" s="52" t="s">
        <v>65</v>
      </c>
      <c r="H950" s="52" t="s">
        <v>493</v>
      </c>
      <c r="I950" s="52" t="s">
        <v>15</v>
      </c>
    </row>
    <row r="951" spans="1:9">
      <c r="A951" s="48" t="s">
        <v>1956</v>
      </c>
      <c r="B951" s="48" t="s">
        <v>1954</v>
      </c>
      <c r="C951" s="48" t="s">
        <v>122</v>
      </c>
      <c r="D951" s="49">
        <v>1</v>
      </c>
      <c r="E951" s="50">
        <v>1108.72</v>
      </c>
      <c r="F951" s="51">
        <f t="shared" si="14"/>
        <v>1108.72</v>
      </c>
      <c r="G951" s="52" t="s">
        <v>65</v>
      </c>
      <c r="H951" s="52" t="s">
        <v>493</v>
      </c>
      <c r="I951" s="52" t="s">
        <v>15</v>
      </c>
    </row>
    <row r="952" spans="1:9">
      <c r="A952" s="48" t="s">
        <v>1513</v>
      </c>
      <c r="B952" s="48" t="s">
        <v>1514</v>
      </c>
      <c r="C952" s="48" t="s">
        <v>120</v>
      </c>
      <c r="D952" s="49">
        <v>1</v>
      </c>
      <c r="E952" s="50">
        <v>799</v>
      </c>
      <c r="F952" s="51">
        <f t="shared" si="14"/>
        <v>799</v>
      </c>
      <c r="G952" s="52" t="s">
        <v>65</v>
      </c>
      <c r="H952" s="52" t="s">
        <v>1633</v>
      </c>
      <c r="I952" s="52" t="s">
        <v>2182</v>
      </c>
    </row>
    <row r="953" spans="1:9">
      <c r="A953" s="48" t="s">
        <v>423</v>
      </c>
      <c r="B953" s="48" t="s">
        <v>323</v>
      </c>
      <c r="C953" s="48" t="s">
        <v>121</v>
      </c>
      <c r="D953" s="49">
        <v>3</v>
      </c>
      <c r="E953" s="50">
        <v>1345.56</v>
      </c>
      <c r="F953" s="51">
        <f t="shared" si="14"/>
        <v>4036.68</v>
      </c>
      <c r="G953" s="52" t="s">
        <v>65</v>
      </c>
      <c r="H953" s="52" t="s">
        <v>160</v>
      </c>
      <c r="I953" s="52" t="s">
        <v>10</v>
      </c>
    </row>
    <row r="954" spans="1:9">
      <c r="A954" s="48" t="s">
        <v>424</v>
      </c>
      <c r="B954" s="48" t="s">
        <v>324</v>
      </c>
      <c r="C954" s="48" t="s">
        <v>121</v>
      </c>
      <c r="D954" s="49">
        <v>12</v>
      </c>
      <c r="E954" s="50">
        <v>1345.56</v>
      </c>
      <c r="F954" s="51">
        <f t="shared" si="14"/>
        <v>16146.72</v>
      </c>
      <c r="G954" s="52" t="s">
        <v>65</v>
      </c>
      <c r="H954" s="52" t="s">
        <v>160</v>
      </c>
      <c r="I954" s="52" t="s">
        <v>15</v>
      </c>
    </row>
    <row r="955" spans="1:9">
      <c r="A955" s="48" t="s">
        <v>2129</v>
      </c>
      <c r="B955" s="48" t="s">
        <v>2130</v>
      </c>
      <c r="C955" s="48" t="s">
        <v>123</v>
      </c>
      <c r="D955" s="49">
        <v>2</v>
      </c>
      <c r="E955" s="50">
        <v>1659.77</v>
      </c>
      <c r="F955" s="51">
        <f t="shared" si="14"/>
        <v>3319.54</v>
      </c>
      <c r="G955" s="52" t="s">
        <v>65</v>
      </c>
      <c r="H955" s="52" t="s">
        <v>1687</v>
      </c>
      <c r="I955" s="52" t="s">
        <v>25</v>
      </c>
    </row>
    <row r="956" spans="1:9">
      <c r="A956" s="48" t="s">
        <v>2131</v>
      </c>
      <c r="B956" s="48" t="s">
        <v>2130</v>
      </c>
      <c r="C956" s="48" t="s">
        <v>121</v>
      </c>
      <c r="D956" s="49">
        <v>4</v>
      </c>
      <c r="E956" s="50">
        <v>1659.77</v>
      </c>
      <c r="F956" s="51">
        <f t="shared" si="14"/>
        <v>6639.08</v>
      </c>
      <c r="G956" s="52" t="s">
        <v>65</v>
      </c>
      <c r="H956" s="52" t="s">
        <v>1687</v>
      </c>
      <c r="I956" s="52" t="s">
        <v>25</v>
      </c>
    </row>
    <row r="957" spans="1:9">
      <c r="A957" s="48" t="s">
        <v>2132</v>
      </c>
      <c r="B957" s="48" t="s">
        <v>2130</v>
      </c>
      <c r="C957" s="48" t="s">
        <v>120</v>
      </c>
      <c r="D957" s="49">
        <v>5</v>
      </c>
      <c r="E957" s="50">
        <v>1659.77</v>
      </c>
      <c r="F957" s="51">
        <f t="shared" si="14"/>
        <v>8298.85</v>
      </c>
      <c r="G957" s="52" t="s">
        <v>65</v>
      </c>
      <c r="H957" s="52" t="s">
        <v>1687</v>
      </c>
      <c r="I957" s="52" t="s">
        <v>25</v>
      </c>
    </row>
    <row r="958" spans="1:9">
      <c r="A958" s="48" t="s">
        <v>2133</v>
      </c>
      <c r="B958" s="48" t="s">
        <v>2130</v>
      </c>
      <c r="C958" s="48" t="s">
        <v>122</v>
      </c>
      <c r="D958" s="49">
        <v>2</v>
      </c>
      <c r="E958" s="50">
        <v>1659.77</v>
      </c>
      <c r="F958" s="51">
        <f t="shared" si="14"/>
        <v>3319.54</v>
      </c>
      <c r="G958" s="52" t="s">
        <v>65</v>
      </c>
      <c r="H958" s="52" t="s">
        <v>1687</v>
      </c>
      <c r="I958" s="52" t="s">
        <v>25</v>
      </c>
    </row>
    <row r="959" spans="1:9">
      <c r="A959" s="48" t="s">
        <v>2134</v>
      </c>
      <c r="B959" s="48" t="s">
        <v>2135</v>
      </c>
      <c r="C959" s="48" t="s">
        <v>123</v>
      </c>
      <c r="D959" s="49">
        <v>3</v>
      </c>
      <c r="E959" s="50">
        <v>1659.77</v>
      </c>
      <c r="F959" s="51">
        <f t="shared" si="14"/>
        <v>4979.3099999999995</v>
      </c>
      <c r="G959" s="52" t="s">
        <v>65</v>
      </c>
      <c r="H959" s="52" t="s">
        <v>1687</v>
      </c>
      <c r="I959" s="52" t="s">
        <v>16</v>
      </c>
    </row>
    <row r="960" spans="1:9">
      <c r="A960" s="48" t="s">
        <v>2136</v>
      </c>
      <c r="B960" s="48" t="s">
        <v>2135</v>
      </c>
      <c r="C960" s="48" t="s">
        <v>121</v>
      </c>
      <c r="D960" s="49">
        <v>6</v>
      </c>
      <c r="E960" s="50">
        <v>1659.77</v>
      </c>
      <c r="F960" s="51">
        <f t="shared" si="14"/>
        <v>9958.619999999999</v>
      </c>
      <c r="G960" s="52" t="s">
        <v>65</v>
      </c>
      <c r="H960" s="52" t="s">
        <v>1687</v>
      </c>
      <c r="I960" s="52" t="s">
        <v>16</v>
      </c>
    </row>
    <row r="961" spans="1:9">
      <c r="A961" s="48" t="s">
        <v>2137</v>
      </c>
      <c r="B961" s="48" t="s">
        <v>2135</v>
      </c>
      <c r="C961" s="48" t="s">
        <v>120</v>
      </c>
      <c r="D961" s="49">
        <v>8</v>
      </c>
      <c r="E961" s="50">
        <v>1659.77</v>
      </c>
      <c r="F961" s="51">
        <f t="shared" si="14"/>
        <v>13278.16</v>
      </c>
      <c r="G961" s="52" t="s">
        <v>65</v>
      </c>
      <c r="H961" s="52" t="s">
        <v>1687</v>
      </c>
      <c r="I961" s="52" t="s">
        <v>16</v>
      </c>
    </row>
    <row r="962" spans="1:9">
      <c r="A962" s="48" t="s">
        <v>2138</v>
      </c>
      <c r="B962" s="48" t="s">
        <v>2135</v>
      </c>
      <c r="C962" s="48" t="s">
        <v>122</v>
      </c>
      <c r="D962" s="49">
        <v>4</v>
      </c>
      <c r="E962" s="50">
        <v>1659.77</v>
      </c>
      <c r="F962" s="51">
        <f t="shared" ref="F962:F1025" si="15">D962*E962</f>
        <v>6639.08</v>
      </c>
      <c r="G962" s="52" t="s">
        <v>65</v>
      </c>
      <c r="H962" s="52" t="s">
        <v>1687</v>
      </c>
      <c r="I962" s="52" t="s">
        <v>16</v>
      </c>
    </row>
    <row r="963" spans="1:9">
      <c r="A963" s="48" t="s">
        <v>2124</v>
      </c>
      <c r="B963" s="48" t="s">
        <v>2125</v>
      </c>
      <c r="C963" s="48" t="s">
        <v>123</v>
      </c>
      <c r="D963" s="49">
        <v>2</v>
      </c>
      <c r="E963" s="50">
        <v>1659.77</v>
      </c>
      <c r="F963" s="51">
        <f t="shared" si="15"/>
        <v>3319.54</v>
      </c>
      <c r="G963" s="52" t="s">
        <v>65</v>
      </c>
      <c r="H963" s="52" t="s">
        <v>1687</v>
      </c>
      <c r="I963" s="52" t="s">
        <v>11</v>
      </c>
    </row>
    <row r="964" spans="1:9">
      <c r="A964" s="48" t="s">
        <v>2126</v>
      </c>
      <c r="B964" s="48" t="s">
        <v>2125</v>
      </c>
      <c r="C964" s="48" t="s">
        <v>121</v>
      </c>
      <c r="D964" s="49">
        <v>4</v>
      </c>
      <c r="E964" s="50">
        <v>1659.77</v>
      </c>
      <c r="F964" s="51">
        <f t="shared" si="15"/>
        <v>6639.08</v>
      </c>
      <c r="G964" s="52" t="s">
        <v>65</v>
      </c>
      <c r="H964" s="52" t="s">
        <v>1687</v>
      </c>
      <c r="I964" s="52" t="s">
        <v>11</v>
      </c>
    </row>
    <row r="965" spans="1:9">
      <c r="A965" s="48" t="s">
        <v>2127</v>
      </c>
      <c r="B965" s="48" t="s">
        <v>2125</v>
      </c>
      <c r="C965" s="48" t="s">
        <v>120</v>
      </c>
      <c r="D965" s="49">
        <v>5</v>
      </c>
      <c r="E965" s="50">
        <v>1659.77</v>
      </c>
      <c r="F965" s="51">
        <f t="shared" si="15"/>
        <v>8298.85</v>
      </c>
      <c r="G965" s="52" t="s">
        <v>65</v>
      </c>
      <c r="H965" s="52" t="s">
        <v>1687</v>
      </c>
      <c r="I965" s="52" t="s">
        <v>11</v>
      </c>
    </row>
    <row r="966" spans="1:9">
      <c r="A966" s="48" t="s">
        <v>2128</v>
      </c>
      <c r="B966" s="48" t="s">
        <v>2125</v>
      </c>
      <c r="C966" s="48" t="s">
        <v>122</v>
      </c>
      <c r="D966" s="49">
        <v>2</v>
      </c>
      <c r="E966" s="50">
        <v>1659.77</v>
      </c>
      <c r="F966" s="51">
        <f t="shared" si="15"/>
        <v>3319.54</v>
      </c>
      <c r="G966" s="52" t="s">
        <v>65</v>
      </c>
      <c r="H966" s="52" t="s">
        <v>1687</v>
      </c>
      <c r="I966" s="52" t="s">
        <v>11</v>
      </c>
    </row>
    <row r="967" spans="1:9">
      <c r="A967" s="48" t="s">
        <v>2119</v>
      </c>
      <c r="B967" s="48" t="s">
        <v>2120</v>
      </c>
      <c r="C967" s="48" t="s">
        <v>123</v>
      </c>
      <c r="D967" s="49">
        <v>3</v>
      </c>
      <c r="E967" s="50">
        <v>1659.77</v>
      </c>
      <c r="F967" s="51">
        <f t="shared" si="15"/>
        <v>4979.3099999999995</v>
      </c>
      <c r="G967" s="52" t="s">
        <v>65</v>
      </c>
      <c r="H967" s="52" t="s">
        <v>1687</v>
      </c>
      <c r="I967" s="52" t="s">
        <v>118</v>
      </c>
    </row>
    <row r="968" spans="1:9">
      <c r="A968" s="48" t="s">
        <v>2121</v>
      </c>
      <c r="B968" s="48" t="s">
        <v>2120</v>
      </c>
      <c r="C968" s="48" t="s">
        <v>121</v>
      </c>
      <c r="D968" s="49">
        <v>6</v>
      </c>
      <c r="E968" s="50">
        <v>1659.77</v>
      </c>
      <c r="F968" s="51">
        <f t="shared" si="15"/>
        <v>9958.619999999999</v>
      </c>
      <c r="G968" s="52" t="s">
        <v>65</v>
      </c>
      <c r="H968" s="52" t="s">
        <v>1687</v>
      </c>
      <c r="I968" s="52" t="s">
        <v>118</v>
      </c>
    </row>
    <row r="969" spans="1:9">
      <c r="A969" s="48" t="s">
        <v>2122</v>
      </c>
      <c r="B969" s="48" t="s">
        <v>2120</v>
      </c>
      <c r="C969" s="48" t="s">
        <v>120</v>
      </c>
      <c r="D969" s="49">
        <v>8</v>
      </c>
      <c r="E969" s="50">
        <v>1659.77</v>
      </c>
      <c r="F969" s="51">
        <f t="shared" si="15"/>
        <v>13278.16</v>
      </c>
      <c r="G969" s="52" t="s">
        <v>65</v>
      </c>
      <c r="H969" s="52" t="s">
        <v>1687</v>
      </c>
      <c r="I969" s="52" t="s">
        <v>118</v>
      </c>
    </row>
    <row r="970" spans="1:9">
      <c r="A970" s="48" t="s">
        <v>2123</v>
      </c>
      <c r="B970" s="48" t="s">
        <v>2120</v>
      </c>
      <c r="C970" s="48" t="s">
        <v>122</v>
      </c>
      <c r="D970" s="49">
        <v>4</v>
      </c>
      <c r="E970" s="50">
        <v>1659.77</v>
      </c>
      <c r="F970" s="51">
        <f t="shared" si="15"/>
        <v>6639.08</v>
      </c>
      <c r="G970" s="52" t="s">
        <v>65</v>
      </c>
      <c r="H970" s="52" t="s">
        <v>1687</v>
      </c>
      <c r="I970" s="52" t="s">
        <v>118</v>
      </c>
    </row>
    <row r="971" spans="1:9">
      <c r="A971" s="48" t="s">
        <v>1611</v>
      </c>
      <c r="B971" s="48" t="s">
        <v>1612</v>
      </c>
      <c r="C971" s="48" t="s">
        <v>125</v>
      </c>
      <c r="D971" s="49">
        <v>1</v>
      </c>
      <c r="E971" s="50">
        <v>1884.42</v>
      </c>
      <c r="F971" s="51">
        <f t="shared" si="15"/>
        <v>1884.42</v>
      </c>
      <c r="G971" s="52" t="s">
        <v>65</v>
      </c>
      <c r="H971" s="52" t="s">
        <v>494</v>
      </c>
      <c r="I971" s="52" t="s">
        <v>19</v>
      </c>
    </row>
    <row r="972" spans="1:9">
      <c r="A972" s="48" t="s">
        <v>1608</v>
      </c>
      <c r="B972" s="48" t="s">
        <v>1609</v>
      </c>
      <c r="C972" s="48" t="s">
        <v>125</v>
      </c>
      <c r="D972" s="49">
        <v>2</v>
      </c>
      <c r="E972" s="50">
        <v>1884.42</v>
      </c>
      <c r="F972" s="51">
        <f t="shared" si="15"/>
        <v>3768.84</v>
      </c>
      <c r="G972" s="52" t="s">
        <v>65</v>
      </c>
      <c r="H972" s="52" t="s">
        <v>494</v>
      </c>
      <c r="I972" s="52" t="s">
        <v>11</v>
      </c>
    </row>
    <row r="973" spans="1:9">
      <c r="A973" s="48" t="s">
        <v>1610</v>
      </c>
      <c r="B973" s="48" t="s">
        <v>1609</v>
      </c>
      <c r="C973" s="48" t="s">
        <v>124</v>
      </c>
      <c r="D973" s="49">
        <v>2</v>
      </c>
      <c r="E973" s="50">
        <v>1884.42</v>
      </c>
      <c r="F973" s="51">
        <f t="shared" si="15"/>
        <v>3768.84</v>
      </c>
      <c r="G973" s="52" t="s">
        <v>65</v>
      </c>
      <c r="H973" s="52" t="s">
        <v>494</v>
      </c>
      <c r="I973" s="52" t="s">
        <v>11</v>
      </c>
    </row>
    <row r="974" spans="1:9">
      <c r="A974" s="48" t="s">
        <v>1832</v>
      </c>
      <c r="B974" s="48" t="s">
        <v>1833</v>
      </c>
      <c r="C974" s="48" t="s">
        <v>120</v>
      </c>
      <c r="D974" s="49">
        <v>3</v>
      </c>
      <c r="E974" s="50">
        <v>1481.01</v>
      </c>
      <c r="F974" s="51">
        <f t="shared" si="15"/>
        <v>4443.03</v>
      </c>
      <c r="G974" s="52" t="s">
        <v>65</v>
      </c>
      <c r="H974" s="52" t="s">
        <v>161</v>
      </c>
      <c r="I974" s="52" t="s">
        <v>15</v>
      </c>
    </row>
    <row r="975" spans="1:9">
      <c r="A975" s="48" t="s">
        <v>1458</v>
      </c>
      <c r="B975" s="48" t="s">
        <v>1459</v>
      </c>
      <c r="C975" s="48" t="s">
        <v>123</v>
      </c>
      <c r="D975" s="49">
        <v>2</v>
      </c>
      <c r="E975" s="50">
        <v>1034</v>
      </c>
      <c r="F975" s="51">
        <f t="shared" si="15"/>
        <v>2068</v>
      </c>
      <c r="G975" s="52" t="s">
        <v>65</v>
      </c>
      <c r="H975" s="52" t="s">
        <v>495</v>
      </c>
      <c r="I975" s="52" t="s">
        <v>20</v>
      </c>
    </row>
    <row r="976" spans="1:9">
      <c r="A976" s="48" t="s">
        <v>1460</v>
      </c>
      <c r="B976" s="48" t="s">
        <v>1459</v>
      </c>
      <c r="C976" s="48" t="s">
        <v>121</v>
      </c>
      <c r="D976" s="49">
        <v>5</v>
      </c>
      <c r="E976" s="50">
        <v>1034</v>
      </c>
      <c r="F976" s="51">
        <f t="shared" si="15"/>
        <v>5170</v>
      </c>
      <c r="G976" s="52" t="s">
        <v>65</v>
      </c>
      <c r="H976" s="52" t="s">
        <v>495</v>
      </c>
      <c r="I976" s="52" t="s">
        <v>20</v>
      </c>
    </row>
    <row r="977" spans="1:9">
      <c r="A977" s="48" t="s">
        <v>1957</v>
      </c>
      <c r="B977" s="48" t="s">
        <v>1958</v>
      </c>
      <c r="C977" s="48" t="s">
        <v>123</v>
      </c>
      <c r="D977" s="49">
        <v>3</v>
      </c>
      <c r="E977" s="50">
        <v>1108.72</v>
      </c>
      <c r="F977" s="51">
        <f t="shared" si="15"/>
        <v>3326.16</v>
      </c>
      <c r="G977" s="52" t="s">
        <v>65</v>
      </c>
      <c r="H977" s="52" t="s">
        <v>496</v>
      </c>
      <c r="I977" s="52" t="s">
        <v>9</v>
      </c>
    </row>
    <row r="978" spans="1:9">
      <c r="A978" s="48" t="s">
        <v>1959</v>
      </c>
      <c r="B978" s="48" t="s">
        <v>1958</v>
      </c>
      <c r="C978" s="48" t="s">
        <v>121</v>
      </c>
      <c r="D978" s="49">
        <v>5</v>
      </c>
      <c r="E978" s="50">
        <v>1108.72</v>
      </c>
      <c r="F978" s="51">
        <f t="shared" si="15"/>
        <v>5543.6</v>
      </c>
      <c r="G978" s="52" t="s">
        <v>65</v>
      </c>
      <c r="H978" s="52" t="s">
        <v>496</v>
      </c>
      <c r="I978" s="52" t="s">
        <v>9</v>
      </c>
    </row>
    <row r="979" spans="1:9">
      <c r="A979" s="48" t="s">
        <v>1960</v>
      </c>
      <c r="B979" s="48" t="s">
        <v>1958</v>
      </c>
      <c r="C979" s="48" t="s">
        <v>120</v>
      </c>
      <c r="D979" s="49">
        <v>6</v>
      </c>
      <c r="E979" s="50">
        <v>1108.72</v>
      </c>
      <c r="F979" s="51">
        <f t="shared" si="15"/>
        <v>6652.32</v>
      </c>
      <c r="G979" s="52" t="s">
        <v>65</v>
      </c>
      <c r="H979" s="52" t="s">
        <v>496</v>
      </c>
      <c r="I979" s="52" t="s">
        <v>9</v>
      </c>
    </row>
    <row r="980" spans="1:9">
      <c r="A980" s="48" t="s">
        <v>1961</v>
      </c>
      <c r="B980" s="48" t="s">
        <v>1958</v>
      </c>
      <c r="C980" s="48" t="s">
        <v>122</v>
      </c>
      <c r="D980" s="49">
        <v>3</v>
      </c>
      <c r="E980" s="50">
        <v>1108.72</v>
      </c>
      <c r="F980" s="51">
        <f t="shared" si="15"/>
        <v>3326.16</v>
      </c>
      <c r="G980" s="52" t="s">
        <v>65</v>
      </c>
      <c r="H980" s="52" t="s">
        <v>496</v>
      </c>
      <c r="I980" s="52" t="s">
        <v>9</v>
      </c>
    </row>
    <row r="981" spans="1:9">
      <c r="A981" s="48" t="s">
        <v>1962</v>
      </c>
      <c r="B981" s="48" t="s">
        <v>1963</v>
      </c>
      <c r="C981" s="48" t="s">
        <v>123</v>
      </c>
      <c r="D981" s="49">
        <v>3</v>
      </c>
      <c r="E981" s="50">
        <v>1108.72</v>
      </c>
      <c r="F981" s="51">
        <f t="shared" si="15"/>
        <v>3326.16</v>
      </c>
      <c r="G981" s="52" t="s">
        <v>65</v>
      </c>
      <c r="H981" s="52" t="s">
        <v>496</v>
      </c>
      <c r="I981" s="52" t="s">
        <v>16</v>
      </c>
    </row>
    <row r="982" spans="1:9">
      <c r="A982" s="48" t="s">
        <v>1964</v>
      </c>
      <c r="B982" s="48" t="s">
        <v>1963</v>
      </c>
      <c r="C982" s="48" t="s">
        <v>121</v>
      </c>
      <c r="D982" s="49">
        <v>5</v>
      </c>
      <c r="E982" s="50">
        <v>1108.72</v>
      </c>
      <c r="F982" s="51">
        <f t="shared" si="15"/>
        <v>5543.6</v>
      </c>
      <c r="G982" s="52" t="s">
        <v>65</v>
      </c>
      <c r="H982" s="52" t="s">
        <v>496</v>
      </c>
      <c r="I982" s="52" t="s">
        <v>16</v>
      </c>
    </row>
    <row r="983" spans="1:9">
      <c r="A983" s="48" t="s">
        <v>1965</v>
      </c>
      <c r="B983" s="48" t="s">
        <v>1963</v>
      </c>
      <c r="C983" s="48" t="s">
        <v>120</v>
      </c>
      <c r="D983" s="49">
        <v>6</v>
      </c>
      <c r="E983" s="50">
        <v>1108.72</v>
      </c>
      <c r="F983" s="51">
        <f t="shared" si="15"/>
        <v>6652.32</v>
      </c>
      <c r="G983" s="52" t="s">
        <v>65</v>
      </c>
      <c r="H983" s="52" t="s">
        <v>496</v>
      </c>
      <c r="I983" s="52" t="s">
        <v>16</v>
      </c>
    </row>
    <row r="984" spans="1:9">
      <c r="A984" s="48" t="s">
        <v>1966</v>
      </c>
      <c r="B984" s="48" t="s">
        <v>1963</v>
      </c>
      <c r="C984" s="48" t="s">
        <v>122</v>
      </c>
      <c r="D984" s="49">
        <v>3</v>
      </c>
      <c r="E984" s="50">
        <v>1108.72</v>
      </c>
      <c r="F984" s="51">
        <f t="shared" si="15"/>
        <v>3326.16</v>
      </c>
      <c r="G984" s="52" t="s">
        <v>65</v>
      </c>
      <c r="H984" s="52" t="s">
        <v>496</v>
      </c>
      <c r="I984" s="52" t="s">
        <v>16</v>
      </c>
    </row>
    <row r="985" spans="1:9">
      <c r="A985" s="48" t="s">
        <v>1461</v>
      </c>
      <c r="B985" s="48" t="s">
        <v>1462</v>
      </c>
      <c r="C985" s="48" t="s">
        <v>120</v>
      </c>
      <c r="D985" s="49">
        <v>1</v>
      </c>
      <c r="E985" s="50">
        <v>2056</v>
      </c>
      <c r="F985" s="51">
        <f t="shared" si="15"/>
        <v>2056</v>
      </c>
      <c r="G985" s="52" t="s">
        <v>65</v>
      </c>
      <c r="H985" s="52" t="s">
        <v>497</v>
      </c>
      <c r="I985" s="52" t="s">
        <v>11</v>
      </c>
    </row>
    <row r="986" spans="1:9">
      <c r="A986" s="48" t="s">
        <v>1503</v>
      </c>
      <c r="B986" s="48" t="s">
        <v>1504</v>
      </c>
      <c r="C986" s="48" t="s">
        <v>120</v>
      </c>
      <c r="D986" s="49">
        <v>1</v>
      </c>
      <c r="E986" s="50">
        <v>2005</v>
      </c>
      <c r="F986" s="51">
        <f t="shared" si="15"/>
        <v>2005</v>
      </c>
      <c r="G986" s="52" t="s">
        <v>65</v>
      </c>
      <c r="H986" s="52" t="s">
        <v>1634</v>
      </c>
      <c r="I986" s="52" t="s">
        <v>25</v>
      </c>
    </row>
    <row r="987" spans="1:9">
      <c r="A987" s="48" t="s">
        <v>1463</v>
      </c>
      <c r="B987" s="48" t="s">
        <v>1464</v>
      </c>
      <c r="C987" s="48" t="s">
        <v>120</v>
      </c>
      <c r="D987" s="49">
        <v>1</v>
      </c>
      <c r="E987" s="50">
        <v>820</v>
      </c>
      <c r="F987" s="51">
        <f t="shared" si="15"/>
        <v>820</v>
      </c>
      <c r="G987" s="52" t="s">
        <v>65</v>
      </c>
      <c r="H987" s="52" t="s">
        <v>498</v>
      </c>
      <c r="I987" s="52" t="s">
        <v>20</v>
      </c>
    </row>
    <row r="988" spans="1:9">
      <c r="A988" s="48" t="s">
        <v>978</v>
      </c>
      <c r="B988" s="48" t="s">
        <v>979</v>
      </c>
      <c r="C988" s="48" t="s">
        <v>123</v>
      </c>
      <c r="D988" s="49">
        <v>1</v>
      </c>
      <c r="E988" s="50">
        <v>1598</v>
      </c>
      <c r="F988" s="51">
        <f t="shared" si="15"/>
        <v>1598</v>
      </c>
      <c r="G988" s="52" t="s">
        <v>65</v>
      </c>
      <c r="H988" s="52" t="s">
        <v>162</v>
      </c>
      <c r="I988" s="52" t="s">
        <v>17</v>
      </c>
    </row>
    <row r="989" spans="1:9">
      <c r="A989" s="48" t="s">
        <v>1465</v>
      </c>
      <c r="B989" s="48" t="s">
        <v>1466</v>
      </c>
      <c r="C989" s="48" t="s">
        <v>120</v>
      </c>
      <c r="D989" s="49">
        <v>1</v>
      </c>
      <c r="E989" s="50">
        <v>1003</v>
      </c>
      <c r="F989" s="51">
        <f t="shared" si="15"/>
        <v>1003</v>
      </c>
      <c r="G989" s="52" t="s">
        <v>65</v>
      </c>
      <c r="H989" s="52" t="s">
        <v>499</v>
      </c>
      <c r="I989" s="52" t="s">
        <v>20</v>
      </c>
    </row>
    <row r="990" spans="1:9">
      <c r="A990" s="48" t="s">
        <v>1499</v>
      </c>
      <c r="B990" s="48" t="s">
        <v>1500</v>
      </c>
      <c r="C990" s="48" t="s">
        <v>120</v>
      </c>
      <c r="D990" s="49">
        <v>1</v>
      </c>
      <c r="E990" s="50">
        <v>833</v>
      </c>
      <c r="F990" s="51">
        <f t="shared" si="15"/>
        <v>833</v>
      </c>
      <c r="G990" s="52" t="s">
        <v>65</v>
      </c>
      <c r="H990" s="52" t="s">
        <v>1635</v>
      </c>
      <c r="I990" s="52" t="s">
        <v>2167</v>
      </c>
    </row>
    <row r="991" spans="1:9">
      <c r="A991" s="48" t="s">
        <v>1811</v>
      </c>
      <c r="B991" s="48" t="s">
        <v>1812</v>
      </c>
      <c r="C991" s="48" t="s">
        <v>123</v>
      </c>
      <c r="D991" s="49">
        <v>5</v>
      </c>
      <c r="E991" s="50">
        <v>1326.55</v>
      </c>
      <c r="F991" s="51">
        <f t="shared" si="15"/>
        <v>6632.75</v>
      </c>
      <c r="G991" s="52" t="s">
        <v>65</v>
      </c>
      <c r="H991" s="52" t="s">
        <v>163</v>
      </c>
      <c r="I991" s="52" t="s">
        <v>10</v>
      </c>
    </row>
    <row r="992" spans="1:9">
      <c r="A992" s="48" t="s">
        <v>1813</v>
      </c>
      <c r="B992" s="48" t="s">
        <v>1812</v>
      </c>
      <c r="C992" s="48" t="s">
        <v>121</v>
      </c>
      <c r="D992" s="49">
        <v>7</v>
      </c>
      <c r="E992" s="50">
        <v>1326.55</v>
      </c>
      <c r="F992" s="51">
        <f t="shared" si="15"/>
        <v>9285.85</v>
      </c>
      <c r="G992" s="52" t="s">
        <v>65</v>
      </c>
      <c r="H992" s="52" t="s">
        <v>163</v>
      </c>
      <c r="I992" s="52" t="s">
        <v>10</v>
      </c>
    </row>
    <row r="993" spans="1:9">
      <c r="A993" s="48" t="s">
        <v>1814</v>
      </c>
      <c r="B993" s="48" t="s">
        <v>1812</v>
      </c>
      <c r="C993" s="48" t="s">
        <v>120</v>
      </c>
      <c r="D993" s="49">
        <v>7</v>
      </c>
      <c r="E993" s="50">
        <v>1326.55</v>
      </c>
      <c r="F993" s="51">
        <f t="shared" si="15"/>
        <v>9285.85</v>
      </c>
      <c r="G993" s="52" t="s">
        <v>65</v>
      </c>
      <c r="H993" s="52" t="s">
        <v>163</v>
      </c>
      <c r="I993" s="52" t="s">
        <v>10</v>
      </c>
    </row>
    <row r="994" spans="1:9">
      <c r="A994" s="48" t="s">
        <v>910</v>
      </c>
      <c r="B994" s="48" t="s">
        <v>909</v>
      </c>
      <c r="C994" s="48" t="s">
        <v>121</v>
      </c>
      <c r="D994" s="49">
        <v>1</v>
      </c>
      <c r="E994" s="50">
        <v>939.61</v>
      </c>
      <c r="F994" s="51">
        <f t="shared" si="15"/>
        <v>939.61</v>
      </c>
      <c r="G994" s="52" t="s">
        <v>65</v>
      </c>
      <c r="H994" s="52" t="s">
        <v>163</v>
      </c>
      <c r="I994" s="52" t="s">
        <v>13</v>
      </c>
    </row>
    <row r="995" spans="1:9">
      <c r="A995" s="48" t="s">
        <v>1810</v>
      </c>
      <c r="B995" s="48" t="s">
        <v>326</v>
      </c>
      <c r="C995" s="48" t="s">
        <v>123</v>
      </c>
      <c r="D995" s="49">
        <v>6</v>
      </c>
      <c r="E995" s="50">
        <v>1345.55</v>
      </c>
      <c r="F995" s="51">
        <f t="shared" si="15"/>
        <v>8073.2999999999993</v>
      </c>
      <c r="G995" s="52" t="s">
        <v>65</v>
      </c>
      <c r="H995" s="52" t="s">
        <v>163</v>
      </c>
      <c r="I995" s="52" t="s">
        <v>11</v>
      </c>
    </row>
    <row r="996" spans="1:9">
      <c r="A996" s="48" t="s">
        <v>428</v>
      </c>
      <c r="B996" s="48" t="s">
        <v>326</v>
      </c>
      <c r="C996" s="48" t="s">
        <v>121</v>
      </c>
      <c r="D996" s="49">
        <v>8</v>
      </c>
      <c r="E996" s="50">
        <v>1345.55</v>
      </c>
      <c r="F996" s="51">
        <f t="shared" si="15"/>
        <v>10764.4</v>
      </c>
      <c r="G996" s="52" t="s">
        <v>65</v>
      </c>
      <c r="H996" s="52" t="s">
        <v>163</v>
      </c>
      <c r="I996" s="52" t="s">
        <v>11</v>
      </c>
    </row>
    <row r="997" spans="1:9">
      <c r="A997" s="48" t="s">
        <v>429</v>
      </c>
      <c r="B997" s="48" t="s">
        <v>326</v>
      </c>
      <c r="C997" s="48" t="s">
        <v>120</v>
      </c>
      <c r="D997" s="49">
        <v>6</v>
      </c>
      <c r="E997" s="50">
        <v>1345.55</v>
      </c>
      <c r="F997" s="51">
        <f t="shared" si="15"/>
        <v>8073.2999999999993</v>
      </c>
      <c r="G997" s="52" t="s">
        <v>65</v>
      </c>
      <c r="H997" s="52" t="s">
        <v>163</v>
      </c>
      <c r="I997" s="52" t="s">
        <v>11</v>
      </c>
    </row>
    <row r="998" spans="1:9">
      <c r="A998" s="48" t="s">
        <v>1806</v>
      </c>
      <c r="B998" s="48" t="s">
        <v>1807</v>
      </c>
      <c r="C998" s="48" t="s">
        <v>123</v>
      </c>
      <c r="D998" s="49">
        <v>6</v>
      </c>
      <c r="E998" s="50">
        <v>1326.55</v>
      </c>
      <c r="F998" s="51">
        <f t="shared" si="15"/>
        <v>7959.2999999999993</v>
      </c>
      <c r="G998" s="52" t="s">
        <v>65</v>
      </c>
      <c r="H998" s="52" t="s">
        <v>163</v>
      </c>
      <c r="I998" s="52" t="s">
        <v>20</v>
      </c>
    </row>
    <row r="999" spans="1:9">
      <c r="A999" s="48" t="s">
        <v>1808</v>
      </c>
      <c r="B999" s="48" t="s">
        <v>1807</v>
      </c>
      <c r="C999" s="48" t="s">
        <v>121</v>
      </c>
      <c r="D999" s="49">
        <v>8</v>
      </c>
      <c r="E999" s="50">
        <v>1326.55</v>
      </c>
      <c r="F999" s="51">
        <f t="shared" si="15"/>
        <v>10612.4</v>
      </c>
      <c r="G999" s="52" t="s">
        <v>65</v>
      </c>
      <c r="H999" s="52" t="s">
        <v>163</v>
      </c>
      <c r="I999" s="52" t="s">
        <v>20</v>
      </c>
    </row>
    <row r="1000" spans="1:9">
      <c r="A1000" s="48" t="s">
        <v>1809</v>
      </c>
      <c r="B1000" s="48" t="s">
        <v>1807</v>
      </c>
      <c r="C1000" s="48" t="s">
        <v>120</v>
      </c>
      <c r="D1000" s="49">
        <v>5</v>
      </c>
      <c r="E1000" s="50">
        <v>1326.55</v>
      </c>
      <c r="F1000" s="51">
        <f t="shared" si="15"/>
        <v>6632.75</v>
      </c>
      <c r="G1000" s="52" t="s">
        <v>65</v>
      </c>
      <c r="H1000" s="52" t="s">
        <v>163</v>
      </c>
      <c r="I1000" s="52" t="s">
        <v>20</v>
      </c>
    </row>
    <row r="1001" spans="1:9">
      <c r="A1001" s="48" t="s">
        <v>425</v>
      </c>
      <c r="B1001" s="48" t="s">
        <v>325</v>
      </c>
      <c r="C1001" s="48" t="s">
        <v>123</v>
      </c>
      <c r="D1001" s="49">
        <v>4</v>
      </c>
      <c r="E1001" s="50">
        <v>1345.55</v>
      </c>
      <c r="F1001" s="51">
        <f t="shared" si="15"/>
        <v>5382.2</v>
      </c>
      <c r="G1001" s="52" t="s">
        <v>65</v>
      </c>
      <c r="H1001" s="52" t="s">
        <v>163</v>
      </c>
      <c r="I1001" s="52" t="s">
        <v>27</v>
      </c>
    </row>
    <row r="1002" spans="1:9">
      <c r="A1002" s="48" t="s">
        <v>1805</v>
      </c>
      <c r="B1002" s="48" t="s">
        <v>325</v>
      </c>
      <c r="C1002" s="48" t="s">
        <v>121</v>
      </c>
      <c r="D1002" s="49">
        <v>7</v>
      </c>
      <c r="E1002" s="50">
        <v>1345.55</v>
      </c>
      <c r="F1002" s="51">
        <f t="shared" si="15"/>
        <v>9418.85</v>
      </c>
      <c r="G1002" s="52" t="s">
        <v>65</v>
      </c>
      <c r="H1002" s="52" t="s">
        <v>163</v>
      </c>
      <c r="I1002" s="52" t="s">
        <v>27</v>
      </c>
    </row>
    <row r="1003" spans="1:9">
      <c r="A1003" s="48" t="s">
        <v>426</v>
      </c>
      <c r="B1003" s="48" t="s">
        <v>325</v>
      </c>
      <c r="C1003" s="48" t="s">
        <v>120</v>
      </c>
      <c r="D1003" s="49">
        <v>7</v>
      </c>
      <c r="E1003" s="50">
        <v>1469</v>
      </c>
      <c r="F1003" s="51">
        <f t="shared" si="15"/>
        <v>10283</v>
      </c>
      <c r="G1003" s="52" t="s">
        <v>65</v>
      </c>
      <c r="H1003" s="52" t="s">
        <v>163</v>
      </c>
      <c r="I1003" s="52" t="s">
        <v>27</v>
      </c>
    </row>
    <row r="1004" spans="1:9">
      <c r="A1004" s="48" t="s">
        <v>427</v>
      </c>
      <c r="B1004" s="48" t="s">
        <v>325</v>
      </c>
      <c r="C1004" s="48" t="s">
        <v>122</v>
      </c>
      <c r="D1004" s="49">
        <v>1</v>
      </c>
      <c r="E1004" s="50">
        <v>1345.55</v>
      </c>
      <c r="F1004" s="51">
        <f t="shared" si="15"/>
        <v>1345.55</v>
      </c>
      <c r="G1004" s="52" t="s">
        <v>65</v>
      </c>
      <c r="H1004" s="52" t="s">
        <v>163</v>
      </c>
      <c r="I1004" s="52" t="s">
        <v>27</v>
      </c>
    </row>
    <row r="1005" spans="1:9">
      <c r="A1005" s="48" t="s">
        <v>1929</v>
      </c>
      <c r="B1005" s="48" t="s">
        <v>1930</v>
      </c>
      <c r="C1005" s="48" t="s">
        <v>123</v>
      </c>
      <c r="D1005" s="49">
        <v>1</v>
      </c>
      <c r="E1005" s="50">
        <v>1356.45</v>
      </c>
      <c r="F1005" s="51">
        <f t="shared" si="15"/>
        <v>1356.45</v>
      </c>
      <c r="G1005" s="52" t="s">
        <v>65</v>
      </c>
      <c r="H1005" s="52" t="s">
        <v>164</v>
      </c>
      <c r="I1005" s="52" t="s">
        <v>16</v>
      </c>
    </row>
    <row r="1006" spans="1:9">
      <c r="A1006" s="48" t="s">
        <v>1931</v>
      </c>
      <c r="B1006" s="48" t="s">
        <v>1930</v>
      </c>
      <c r="C1006" s="48" t="s">
        <v>121</v>
      </c>
      <c r="D1006" s="49">
        <v>5</v>
      </c>
      <c r="E1006" s="50">
        <v>1356.45</v>
      </c>
      <c r="F1006" s="51">
        <f t="shared" si="15"/>
        <v>6782.25</v>
      </c>
      <c r="G1006" s="52" t="s">
        <v>65</v>
      </c>
      <c r="H1006" s="52" t="s">
        <v>164</v>
      </c>
      <c r="I1006" s="52" t="s">
        <v>16</v>
      </c>
    </row>
    <row r="1007" spans="1:9">
      <c r="A1007" s="48" t="s">
        <v>1932</v>
      </c>
      <c r="B1007" s="48" t="s">
        <v>1930</v>
      </c>
      <c r="C1007" s="48" t="s">
        <v>120</v>
      </c>
      <c r="D1007" s="49">
        <v>3</v>
      </c>
      <c r="E1007" s="50">
        <v>1356.45</v>
      </c>
      <c r="F1007" s="51">
        <f t="shared" si="15"/>
        <v>4069.3500000000004</v>
      </c>
      <c r="G1007" s="52" t="s">
        <v>65</v>
      </c>
      <c r="H1007" s="52" t="s">
        <v>164</v>
      </c>
      <c r="I1007" s="52" t="s">
        <v>16</v>
      </c>
    </row>
    <row r="1008" spans="1:9">
      <c r="A1008" s="48" t="s">
        <v>1925</v>
      </c>
      <c r="B1008" s="48" t="s">
        <v>1926</v>
      </c>
      <c r="C1008" s="48" t="s">
        <v>123</v>
      </c>
      <c r="D1008" s="49">
        <v>2</v>
      </c>
      <c r="E1008" s="50">
        <v>1356.45</v>
      </c>
      <c r="F1008" s="51">
        <f t="shared" si="15"/>
        <v>2712.9</v>
      </c>
      <c r="G1008" s="52" t="s">
        <v>65</v>
      </c>
      <c r="H1008" s="52" t="s">
        <v>164</v>
      </c>
      <c r="I1008" s="52" t="s">
        <v>27</v>
      </c>
    </row>
    <row r="1009" spans="1:9">
      <c r="A1009" s="48" t="s">
        <v>1927</v>
      </c>
      <c r="B1009" s="48" t="s">
        <v>1926</v>
      </c>
      <c r="C1009" s="48" t="s">
        <v>121</v>
      </c>
      <c r="D1009" s="49">
        <v>8</v>
      </c>
      <c r="E1009" s="50">
        <v>1356.45</v>
      </c>
      <c r="F1009" s="51">
        <f t="shared" si="15"/>
        <v>10851.6</v>
      </c>
      <c r="G1009" s="52" t="s">
        <v>65</v>
      </c>
      <c r="H1009" s="52" t="s">
        <v>164</v>
      </c>
      <c r="I1009" s="52" t="s">
        <v>27</v>
      </c>
    </row>
    <row r="1010" spans="1:9">
      <c r="A1010" s="48" t="s">
        <v>1928</v>
      </c>
      <c r="B1010" s="48" t="s">
        <v>1926</v>
      </c>
      <c r="C1010" s="48" t="s">
        <v>120</v>
      </c>
      <c r="D1010" s="49">
        <v>2</v>
      </c>
      <c r="E1010" s="50">
        <v>1356.45</v>
      </c>
      <c r="F1010" s="51">
        <f t="shared" si="15"/>
        <v>2712.9</v>
      </c>
      <c r="G1010" s="52" t="s">
        <v>65</v>
      </c>
      <c r="H1010" s="52" t="s">
        <v>164</v>
      </c>
      <c r="I1010" s="52" t="s">
        <v>27</v>
      </c>
    </row>
    <row r="1011" spans="1:9">
      <c r="A1011" s="48" t="s">
        <v>1515</v>
      </c>
      <c r="B1011" s="48" t="s">
        <v>1516</v>
      </c>
      <c r="C1011" s="48" t="s">
        <v>120</v>
      </c>
      <c r="D1011" s="49">
        <v>1</v>
      </c>
      <c r="E1011" s="50">
        <v>971</v>
      </c>
      <c r="F1011" s="51">
        <f t="shared" si="15"/>
        <v>971</v>
      </c>
      <c r="G1011" s="52" t="s">
        <v>65</v>
      </c>
      <c r="H1011" s="52" t="s">
        <v>1636</v>
      </c>
      <c r="I1011" s="52" t="s">
        <v>2167</v>
      </c>
    </row>
    <row r="1012" spans="1:9">
      <c r="A1012" s="48" t="s">
        <v>430</v>
      </c>
      <c r="B1012" s="48" t="s">
        <v>327</v>
      </c>
      <c r="C1012" s="48" t="s">
        <v>121</v>
      </c>
      <c r="D1012" s="49">
        <v>1</v>
      </c>
      <c r="E1012" s="50">
        <v>2764.48</v>
      </c>
      <c r="F1012" s="51">
        <f t="shared" si="15"/>
        <v>2764.48</v>
      </c>
      <c r="G1012" s="52" t="s">
        <v>65</v>
      </c>
      <c r="H1012" s="52" t="s">
        <v>165</v>
      </c>
      <c r="I1012" s="52" t="s">
        <v>15</v>
      </c>
    </row>
    <row r="1013" spans="1:9">
      <c r="A1013" s="48" t="s">
        <v>1509</v>
      </c>
      <c r="B1013" s="48" t="s">
        <v>1510</v>
      </c>
      <c r="C1013" s="48" t="s">
        <v>120</v>
      </c>
      <c r="D1013" s="49">
        <v>1</v>
      </c>
      <c r="E1013" s="50">
        <v>856</v>
      </c>
      <c r="F1013" s="51">
        <f t="shared" si="15"/>
        <v>856</v>
      </c>
      <c r="G1013" s="52" t="s">
        <v>65</v>
      </c>
      <c r="H1013" s="52" t="s">
        <v>1637</v>
      </c>
      <c r="I1013" s="52" t="s">
        <v>20</v>
      </c>
    </row>
    <row r="1014" spans="1:9">
      <c r="A1014" s="48" t="s">
        <v>912</v>
      </c>
      <c r="B1014" s="48" t="s">
        <v>911</v>
      </c>
      <c r="C1014" s="48" t="s">
        <v>121</v>
      </c>
      <c r="D1014" s="49">
        <v>2</v>
      </c>
      <c r="E1014" s="50">
        <v>989</v>
      </c>
      <c r="F1014" s="51">
        <f t="shared" si="15"/>
        <v>1978</v>
      </c>
      <c r="G1014" s="52" t="s">
        <v>65</v>
      </c>
      <c r="H1014" s="52" t="s">
        <v>166</v>
      </c>
      <c r="I1014" s="52" t="s">
        <v>10</v>
      </c>
    </row>
    <row r="1015" spans="1:9">
      <c r="A1015" s="48" t="s">
        <v>913</v>
      </c>
      <c r="B1015" s="48" t="s">
        <v>911</v>
      </c>
      <c r="C1015" s="48" t="s">
        <v>120</v>
      </c>
      <c r="D1015" s="49">
        <v>1</v>
      </c>
      <c r="E1015" s="50">
        <v>989</v>
      </c>
      <c r="F1015" s="51">
        <f t="shared" si="15"/>
        <v>989</v>
      </c>
      <c r="G1015" s="52" t="s">
        <v>65</v>
      </c>
      <c r="H1015" s="52" t="s">
        <v>166</v>
      </c>
      <c r="I1015" s="52" t="s">
        <v>10</v>
      </c>
    </row>
    <row r="1016" spans="1:9">
      <c r="A1016" s="48" t="s">
        <v>926</v>
      </c>
      <c r="B1016" s="48" t="s">
        <v>740</v>
      </c>
      <c r="C1016" s="48" t="s">
        <v>123</v>
      </c>
      <c r="D1016" s="49">
        <v>1</v>
      </c>
      <c r="E1016" s="50">
        <v>547</v>
      </c>
      <c r="F1016" s="51">
        <f t="shared" si="15"/>
        <v>547</v>
      </c>
      <c r="G1016" s="52" t="s">
        <v>65</v>
      </c>
      <c r="H1016" s="52" t="s">
        <v>167</v>
      </c>
      <c r="I1016" s="52" t="s">
        <v>10</v>
      </c>
    </row>
    <row r="1017" spans="1:9">
      <c r="A1017" s="48" t="s">
        <v>739</v>
      </c>
      <c r="B1017" s="48" t="s">
        <v>740</v>
      </c>
      <c r="C1017" s="48" t="s">
        <v>121</v>
      </c>
      <c r="D1017" s="49">
        <v>5</v>
      </c>
      <c r="E1017" s="50">
        <v>547</v>
      </c>
      <c r="F1017" s="51">
        <f t="shared" si="15"/>
        <v>2735</v>
      </c>
      <c r="G1017" s="52" t="s">
        <v>65</v>
      </c>
      <c r="H1017" s="52" t="s">
        <v>167</v>
      </c>
      <c r="I1017" s="52" t="s">
        <v>10</v>
      </c>
    </row>
    <row r="1018" spans="1:9">
      <c r="A1018" s="48" t="s">
        <v>741</v>
      </c>
      <c r="B1018" s="48" t="s">
        <v>740</v>
      </c>
      <c r="C1018" s="48" t="s">
        <v>120</v>
      </c>
      <c r="D1018" s="49">
        <v>3</v>
      </c>
      <c r="E1018" s="50">
        <v>547</v>
      </c>
      <c r="F1018" s="51">
        <f t="shared" si="15"/>
        <v>1641</v>
      </c>
      <c r="G1018" s="52" t="s">
        <v>65</v>
      </c>
      <c r="H1018" s="52" t="s">
        <v>167</v>
      </c>
      <c r="I1018" s="52" t="s">
        <v>10</v>
      </c>
    </row>
    <row r="1019" spans="1:9">
      <c r="A1019" s="48" t="s">
        <v>927</v>
      </c>
      <c r="B1019" s="48" t="s">
        <v>740</v>
      </c>
      <c r="C1019" s="48" t="s">
        <v>122</v>
      </c>
      <c r="D1019" s="49">
        <v>1</v>
      </c>
      <c r="E1019" s="50">
        <v>547</v>
      </c>
      <c r="F1019" s="51">
        <f t="shared" si="15"/>
        <v>547</v>
      </c>
      <c r="G1019" s="52" t="s">
        <v>65</v>
      </c>
      <c r="H1019" s="52" t="s">
        <v>167</v>
      </c>
      <c r="I1019" s="52" t="s">
        <v>10</v>
      </c>
    </row>
    <row r="1020" spans="1:9">
      <c r="A1020" s="48" t="s">
        <v>930</v>
      </c>
      <c r="B1020" s="48" t="s">
        <v>931</v>
      </c>
      <c r="C1020" s="48" t="s">
        <v>123</v>
      </c>
      <c r="D1020" s="49">
        <v>1</v>
      </c>
      <c r="E1020" s="50">
        <v>547</v>
      </c>
      <c r="F1020" s="51">
        <f t="shared" si="15"/>
        <v>547</v>
      </c>
      <c r="G1020" s="52" t="s">
        <v>65</v>
      </c>
      <c r="H1020" s="52" t="s">
        <v>167</v>
      </c>
      <c r="I1020" s="52" t="s">
        <v>531</v>
      </c>
    </row>
    <row r="1021" spans="1:9">
      <c r="A1021" s="48" t="s">
        <v>932</v>
      </c>
      <c r="B1021" s="48" t="s">
        <v>931</v>
      </c>
      <c r="C1021" s="48" t="s">
        <v>122</v>
      </c>
      <c r="D1021" s="49">
        <v>1</v>
      </c>
      <c r="E1021" s="50">
        <v>547</v>
      </c>
      <c r="F1021" s="51">
        <f t="shared" si="15"/>
        <v>547</v>
      </c>
      <c r="G1021" s="52" t="s">
        <v>65</v>
      </c>
      <c r="H1021" s="52" t="s">
        <v>167</v>
      </c>
      <c r="I1021" s="52" t="s">
        <v>531</v>
      </c>
    </row>
    <row r="1022" spans="1:9">
      <c r="A1022" s="48" t="s">
        <v>928</v>
      </c>
      <c r="B1022" s="48" t="s">
        <v>743</v>
      </c>
      <c r="C1022" s="48" t="s">
        <v>123</v>
      </c>
      <c r="D1022" s="49">
        <v>1</v>
      </c>
      <c r="E1022" s="50">
        <v>547</v>
      </c>
      <c r="F1022" s="51">
        <f t="shared" si="15"/>
        <v>547</v>
      </c>
      <c r="G1022" s="52" t="s">
        <v>65</v>
      </c>
      <c r="H1022" s="52" t="s">
        <v>167</v>
      </c>
      <c r="I1022" s="52" t="s">
        <v>20</v>
      </c>
    </row>
    <row r="1023" spans="1:9">
      <c r="A1023" s="48" t="s">
        <v>929</v>
      </c>
      <c r="B1023" s="48" t="s">
        <v>743</v>
      </c>
      <c r="C1023" s="48" t="s">
        <v>121</v>
      </c>
      <c r="D1023" s="49">
        <v>2</v>
      </c>
      <c r="E1023" s="50">
        <v>547</v>
      </c>
      <c r="F1023" s="51">
        <f t="shared" si="15"/>
        <v>1094</v>
      </c>
      <c r="G1023" s="52" t="s">
        <v>65</v>
      </c>
      <c r="H1023" s="52" t="s">
        <v>167</v>
      </c>
      <c r="I1023" s="52" t="s">
        <v>20</v>
      </c>
    </row>
    <row r="1024" spans="1:9">
      <c r="A1024" s="48" t="s">
        <v>742</v>
      </c>
      <c r="B1024" s="48" t="s">
        <v>743</v>
      </c>
      <c r="C1024" s="48" t="s">
        <v>120</v>
      </c>
      <c r="D1024" s="49">
        <v>1</v>
      </c>
      <c r="E1024" s="50">
        <v>867</v>
      </c>
      <c r="F1024" s="51">
        <f t="shared" si="15"/>
        <v>867</v>
      </c>
      <c r="G1024" s="52" t="s">
        <v>65</v>
      </c>
      <c r="H1024" s="52" t="s">
        <v>167</v>
      </c>
      <c r="I1024" s="52" t="s">
        <v>20</v>
      </c>
    </row>
    <row r="1025" spans="1:9">
      <c r="A1025" s="48" t="s">
        <v>916</v>
      </c>
      <c r="B1025" s="48" t="s">
        <v>915</v>
      </c>
      <c r="C1025" s="48" t="s">
        <v>120</v>
      </c>
      <c r="D1025" s="49">
        <v>1</v>
      </c>
      <c r="E1025" s="50">
        <v>547</v>
      </c>
      <c r="F1025" s="51">
        <f t="shared" si="15"/>
        <v>547</v>
      </c>
      <c r="G1025" s="52" t="s">
        <v>65</v>
      </c>
      <c r="H1025" s="52" t="s">
        <v>168</v>
      </c>
      <c r="I1025" s="52" t="s">
        <v>25</v>
      </c>
    </row>
    <row r="1026" spans="1:9">
      <c r="A1026" s="48" t="s">
        <v>917</v>
      </c>
      <c r="B1026" s="48" t="s">
        <v>918</v>
      </c>
      <c r="C1026" s="48" t="s">
        <v>123</v>
      </c>
      <c r="D1026" s="49">
        <v>1</v>
      </c>
      <c r="E1026" s="50">
        <v>547</v>
      </c>
      <c r="F1026" s="51">
        <f t="shared" ref="F1026:F1076" si="16">D1026*E1026</f>
        <v>547</v>
      </c>
      <c r="G1026" s="52" t="s">
        <v>65</v>
      </c>
      <c r="H1026" s="52" t="s">
        <v>168</v>
      </c>
      <c r="I1026" s="52" t="s">
        <v>13</v>
      </c>
    </row>
    <row r="1027" spans="1:9">
      <c r="A1027" s="48" t="s">
        <v>914</v>
      </c>
      <c r="B1027" s="48" t="s">
        <v>744</v>
      </c>
      <c r="C1027" s="48" t="s">
        <v>123</v>
      </c>
      <c r="D1027" s="49">
        <v>1</v>
      </c>
      <c r="E1027" s="50">
        <v>547</v>
      </c>
      <c r="F1027" s="51">
        <f t="shared" si="16"/>
        <v>547</v>
      </c>
      <c r="G1027" s="52" t="s">
        <v>65</v>
      </c>
      <c r="H1027" s="52" t="s">
        <v>168</v>
      </c>
      <c r="I1027" s="52" t="s">
        <v>15</v>
      </c>
    </row>
    <row r="1028" spans="1:9">
      <c r="A1028" s="48" t="s">
        <v>1796</v>
      </c>
      <c r="B1028" s="48" t="s">
        <v>1797</v>
      </c>
      <c r="C1028" s="48" t="s">
        <v>123</v>
      </c>
      <c r="D1028" s="49">
        <v>2</v>
      </c>
      <c r="E1028" s="50">
        <v>1992.99</v>
      </c>
      <c r="F1028" s="51">
        <f t="shared" si="16"/>
        <v>3985.98</v>
      </c>
      <c r="G1028" s="52" t="s">
        <v>65</v>
      </c>
      <c r="H1028" s="52" t="s">
        <v>107</v>
      </c>
      <c r="I1028" s="52" t="s">
        <v>2141</v>
      </c>
    </row>
    <row r="1029" spans="1:9">
      <c r="A1029" s="48" t="s">
        <v>1798</v>
      </c>
      <c r="B1029" s="48" t="s">
        <v>1797</v>
      </c>
      <c r="C1029" s="48" t="s">
        <v>121</v>
      </c>
      <c r="D1029" s="49">
        <v>2</v>
      </c>
      <c r="E1029" s="50">
        <v>1992.99</v>
      </c>
      <c r="F1029" s="51">
        <f t="shared" si="16"/>
        <v>3985.98</v>
      </c>
      <c r="G1029" s="52" t="s">
        <v>65</v>
      </c>
      <c r="H1029" s="52" t="s">
        <v>107</v>
      </c>
      <c r="I1029" s="52" t="s">
        <v>2141</v>
      </c>
    </row>
    <row r="1030" spans="1:9">
      <c r="A1030" s="48" t="s">
        <v>1784</v>
      </c>
      <c r="B1030" s="48" t="s">
        <v>1785</v>
      </c>
      <c r="C1030" s="48" t="s">
        <v>123</v>
      </c>
      <c r="D1030" s="49">
        <v>2</v>
      </c>
      <c r="E1030" s="50">
        <v>1992.99</v>
      </c>
      <c r="F1030" s="51">
        <f t="shared" si="16"/>
        <v>3985.98</v>
      </c>
      <c r="G1030" s="52" t="s">
        <v>65</v>
      </c>
      <c r="H1030" s="52" t="s">
        <v>107</v>
      </c>
      <c r="I1030" s="52" t="s">
        <v>25</v>
      </c>
    </row>
    <row r="1031" spans="1:9">
      <c r="A1031" s="48" t="s">
        <v>1786</v>
      </c>
      <c r="B1031" s="48" t="s">
        <v>1785</v>
      </c>
      <c r="C1031" s="48" t="s">
        <v>121</v>
      </c>
      <c r="D1031" s="49">
        <v>4</v>
      </c>
      <c r="E1031" s="50">
        <v>1992.99</v>
      </c>
      <c r="F1031" s="51">
        <f t="shared" si="16"/>
        <v>7971.96</v>
      </c>
      <c r="G1031" s="52" t="s">
        <v>65</v>
      </c>
      <c r="H1031" s="52" t="s">
        <v>107</v>
      </c>
      <c r="I1031" s="52" t="s">
        <v>25</v>
      </c>
    </row>
    <row r="1032" spans="1:9">
      <c r="A1032" s="48" t="s">
        <v>1787</v>
      </c>
      <c r="B1032" s="48" t="s">
        <v>1785</v>
      </c>
      <c r="C1032" s="48" t="s">
        <v>120</v>
      </c>
      <c r="D1032" s="49">
        <v>4</v>
      </c>
      <c r="E1032" s="50">
        <v>1992.99</v>
      </c>
      <c r="F1032" s="51">
        <f t="shared" si="16"/>
        <v>7971.96</v>
      </c>
      <c r="G1032" s="52" t="s">
        <v>65</v>
      </c>
      <c r="H1032" s="52" t="s">
        <v>107</v>
      </c>
      <c r="I1032" s="52" t="s">
        <v>25</v>
      </c>
    </row>
    <row r="1033" spans="1:9">
      <c r="A1033" s="48" t="s">
        <v>1790</v>
      </c>
      <c r="B1033" s="48" t="s">
        <v>328</v>
      </c>
      <c r="C1033" s="48" t="s">
        <v>123</v>
      </c>
      <c r="D1033" s="49">
        <v>1</v>
      </c>
      <c r="E1033" s="50">
        <v>2021.72</v>
      </c>
      <c r="F1033" s="51">
        <f t="shared" si="16"/>
        <v>2021.72</v>
      </c>
      <c r="G1033" s="52" t="s">
        <v>65</v>
      </c>
      <c r="H1033" s="52" t="s">
        <v>107</v>
      </c>
      <c r="I1033" s="52" t="s">
        <v>16</v>
      </c>
    </row>
    <row r="1034" spans="1:9">
      <c r="A1034" s="48" t="s">
        <v>1791</v>
      </c>
      <c r="B1034" s="48" t="s">
        <v>328</v>
      </c>
      <c r="C1034" s="48" t="s">
        <v>121</v>
      </c>
      <c r="D1034" s="49">
        <v>3</v>
      </c>
      <c r="E1034" s="50">
        <v>2021.72</v>
      </c>
      <c r="F1034" s="51">
        <f t="shared" si="16"/>
        <v>6065.16</v>
      </c>
      <c r="G1034" s="52" t="s">
        <v>65</v>
      </c>
      <c r="H1034" s="52" t="s">
        <v>107</v>
      </c>
      <c r="I1034" s="52" t="s">
        <v>16</v>
      </c>
    </row>
    <row r="1035" spans="1:9">
      <c r="A1035" s="48" t="s">
        <v>431</v>
      </c>
      <c r="B1035" s="48" t="s">
        <v>328</v>
      </c>
      <c r="C1035" s="48" t="s">
        <v>120</v>
      </c>
      <c r="D1035" s="49">
        <v>5</v>
      </c>
      <c r="E1035" s="50">
        <v>2021.72</v>
      </c>
      <c r="F1035" s="51">
        <f t="shared" si="16"/>
        <v>10108.6</v>
      </c>
      <c r="G1035" s="52" t="s">
        <v>65</v>
      </c>
      <c r="H1035" s="52" t="s">
        <v>107</v>
      </c>
      <c r="I1035" s="52" t="s">
        <v>16</v>
      </c>
    </row>
    <row r="1036" spans="1:9">
      <c r="A1036" s="48" t="s">
        <v>432</v>
      </c>
      <c r="B1036" s="48" t="s">
        <v>328</v>
      </c>
      <c r="C1036" s="48" t="s">
        <v>122</v>
      </c>
      <c r="D1036" s="49">
        <v>1</v>
      </c>
      <c r="E1036" s="50">
        <v>2021.72</v>
      </c>
      <c r="F1036" s="51">
        <f t="shared" si="16"/>
        <v>2021.72</v>
      </c>
      <c r="G1036" s="52" t="s">
        <v>65</v>
      </c>
      <c r="H1036" s="52" t="s">
        <v>107</v>
      </c>
      <c r="I1036" s="52" t="s">
        <v>16</v>
      </c>
    </row>
    <row r="1037" spans="1:9">
      <c r="A1037" s="48" t="s">
        <v>1788</v>
      </c>
      <c r="B1037" s="48" t="s">
        <v>894</v>
      </c>
      <c r="C1037" s="48" t="s">
        <v>121</v>
      </c>
      <c r="D1037" s="49">
        <v>4</v>
      </c>
      <c r="E1037" s="50">
        <v>1992.99</v>
      </c>
      <c r="F1037" s="51">
        <f t="shared" si="16"/>
        <v>7971.96</v>
      </c>
      <c r="G1037" s="52" t="s">
        <v>65</v>
      </c>
      <c r="H1037" s="52" t="s">
        <v>107</v>
      </c>
      <c r="I1037" s="52" t="s">
        <v>13</v>
      </c>
    </row>
    <row r="1038" spans="1:9">
      <c r="A1038" s="48" t="s">
        <v>1789</v>
      </c>
      <c r="B1038" s="48" t="s">
        <v>894</v>
      </c>
      <c r="C1038" s="48" t="s">
        <v>120</v>
      </c>
      <c r="D1038" s="49">
        <v>2</v>
      </c>
      <c r="E1038" s="50">
        <v>1992.99</v>
      </c>
      <c r="F1038" s="51">
        <f t="shared" si="16"/>
        <v>3985.98</v>
      </c>
      <c r="G1038" s="52" t="s">
        <v>65</v>
      </c>
      <c r="H1038" s="52" t="s">
        <v>107</v>
      </c>
      <c r="I1038" s="52" t="s">
        <v>13</v>
      </c>
    </row>
    <row r="1039" spans="1:9">
      <c r="A1039" s="48" t="s">
        <v>893</v>
      </c>
      <c r="B1039" s="48" t="s">
        <v>894</v>
      </c>
      <c r="C1039" s="48" t="s">
        <v>122</v>
      </c>
      <c r="D1039" s="49">
        <v>1</v>
      </c>
      <c r="E1039" s="50">
        <v>1369</v>
      </c>
      <c r="F1039" s="51">
        <f t="shared" si="16"/>
        <v>1369</v>
      </c>
      <c r="G1039" s="52" t="s">
        <v>65</v>
      </c>
      <c r="H1039" s="52" t="s">
        <v>107</v>
      </c>
      <c r="I1039" s="52" t="s">
        <v>13</v>
      </c>
    </row>
    <row r="1040" spans="1:9">
      <c r="A1040" s="48" t="s">
        <v>1771</v>
      </c>
      <c r="B1040" s="48" t="s">
        <v>1772</v>
      </c>
      <c r="C1040" s="48" t="s">
        <v>123</v>
      </c>
      <c r="D1040" s="49">
        <v>2</v>
      </c>
      <c r="E1040" s="50">
        <v>1992.99</v>
      </c>
      <c r="F1040" s="51">
        <f t="shared" si="16"/>
        <v>3985.98</v>
      </c>
      <c r="G1040" s="52" t="s">
        <v>65</v>
      </c>
      <c r="H1040" s="52" t="s">
        <v>107</v>
      </c>
      <c r="I1040" s="52" t="s">
        <v>1686</v>
      </c>
    </row>
    <row r="1041" spans="1:9">
      <c r="A1041" s="48" t="s">
        <v>1773</v>
      </c>
      <c r="B1041" s="48" t="s">
        <v>1772</v>
      </c>
      <c r="C1041" s="48" t="s">
        <v>121</v>
      </c>
      <c r="D1041" s="49">
        <v>4</v>
      </c>
      <c r="E1041" s="50">
        <v>1992.99</v>
      </c>
      <c r="F1041" s="51">
        <f t="shared" si="16"/>
        <v>7971.96</v>
      </c>
      <c r="G1041" s="52" t="s">
        <v>65</v>
      </c>
      <c r="H1041" s="52" t="s">
        <v>107</v>
      </c>
      <c r="I1041" s="52" t="s">
        <v>1686</v>
      </c>
    </row>
    <row r="1042" spans="1:9">
      <c r="A1042" s="48" t="s">
        <v>1774</v>
      </c>
      <c r="B1042" s="48" t="s">
        <v>1772</v>
      </c>
      <c r="C1042" s="48" t="s">
        <v>120</v>
      </c>
      <c r="D1042" s="49">
        <v>5</v>
      </c>
      <c r="E1042" s="50">
        <v>1992.99</v>
      </c>
      <c r="F1042" s="51">
        <f t="shared" si="16"/>
        <v>9964.9500000000007</v>
      </c>
      <c r="G1042" s="52" t="s">
        <v>65</v>
      </c>
      <c r="H1042" s="52" t="s">
        <v>107</v>
      </c>
      <c r="I1042" s="52" t="s">
        <v>1686</v>
      </c>
    </row>
    <row r="1043" spans="1:9">
      <c r="A1043" s="48" t="s">
        <v>1775</v>
      </c>
      <c r="B1043" s="48" t="s">
        <v>1776</v>
      </c>
      <c r="C1043" s="48" t="s">
        <v>123</v>
      </c>
      <c r="D1043" s="49">
        <v>1</v>
      </c>
      <c r="E1043" s="50">
        <v>1992.99</v>
      </c>
      <c r="F1043" s="51">
        <f t="shared" si="16"/>
        <v>1992.99</v>
      </c>
      <c r="G1043" s="52" t="s">
        <v>65</v>
      </c>
      <c r="H1043" s="52" t="s">
        <v>107</v>
      </c>
      <c r="I1043" s="52" t="s">
        <v>11</v>
      </c>
    </row>
    <row r="1044" spans="1:9">
      <c r="A1044" s="48" t="s">
        <v>1777</v>
      </c>
      <c r="B1044" s="48" t="s">
        <v>1776</v>
      </c>
      <c r="C1044" s="48" t="s">
        <v>121</v>
      </c>
      <c r="D1044" s="49">
        <v>4</v>
      </c>
      <c r="E1044" s="50">
        <v>1992.99</v>
      </c>
      <c r="F1044" s="51">
        <f t="shared" si="16"/>
        <v>7971.96</v>
      </c>
      <c r="G1044" s="52" t="s">
        <v>65</v>
      </c>
      <c r="H1044" s="52" t="s">
        <v>107</v>
      </c>
      <c r="I1044" s="52" t="s">
        <v>11</v>
      </c>
    </row>
    <row r="1045" spans="1:9">
      <c r="A1045" s="48" t="s">
        <v>1778</v>
      </c>
      <c r="B1045" s="48" t="s">
        <v>1776</v>
      </c>
      <c r="C1045" s="48" t="s">
        <v>120</v>
      </c>
      <c r="D1045" s="49">
        <v>5</v>
      </c>
      <c r="E1045" s="50">
        <v>1992.99</v>
      </c>
      <c r="F1045" s="51">
        <f t="shared" si="16"/>
        <v>9964.9500000000007</v>
      </c>
      <c r="G1045" s="52" t="s">
        <v>65</v>
      </c>
      <c r="H1045" s="52" t="s">
        <v>107</v>
      </c>
      <c r="I1045" s="52" t="s">
        <v>11</v>
      </c>
    </row>
    <row r="1046" spans="1:9">
      <c r="A1046" s="48" t="s">
        <v>1792</v>
      </c>
      <c r="B1046" s="48" t="s">
        <v>1793</v>
      </c>
      <c r="C1046" s="48" t="s">
        <v>123</v>
      </c>
      <c r="D1046" s="49">
        <v>2</v>
      </c>
      <c r="E1046" s="50">
        <v>2021.72</v>
      </c>
      <c r="F1046" s="51">
        <f t="shared" si="16"/>
        <v>4043.44</v>
      </c>
      <c r="G1046" s="52" t="s">
        <v>65</v>
      </c>
      <c r="H1046" s="52" t="s">
        <v>107</v>
      </c>
      <c r="I1046" s="52" t="s">
        <v>17</v>
      </c>
    </row>
    <row r="1047" spans="1:9">
      <c r="A1047" s="48" t="s">
        <v>1794</v>
      </c>
      <c r="B1047" s="48" t="s">
        <v>1793</v>
      </c>
      <c r="C1047" s="48" t="s">
        <v>121</v>
      </c>
      <c r="D1047" s="49">
        <v>4</v>
      </c>
      <c r="E1047" s="50">
        <v>2021.72</v>
      </c>
      <c r="F1047" s="51">
        <f t="shared" si="16"/>
        <v>8086.88</v>
      </c>
      <c r="G1047" s="52" t="s">
        <v>65</v>
      </c>
      <c r="H1047" s="52" t="s">
        <v>107</v>
      </c>
      <c r="I1047" s="52" t="s">
        <v>17</v>
      </c>
    </row>
    <row r="1048" spans="1:9">
      <c r="A1048" s="48" t="s">
        <v>1795</v>
      </c>
      <c r="B1048" s="48" t="s">
        <v>1793</v>
      </c>
      <c r="C1048" s="48" t="s">
        <v>120</v>
      </c>
      <c r="D1048" s="49">
        <v>5</v>
      </c>
      <c r="E1048" s="50">
        <v>2021.72</v>
      </c>
      <c r="F1048" s="51">
        <f t="shared" si="16"/>
        <v>10108.6</v>
      </c>
      <c r="G1048" s="52" t="s">
        <v>65</v>
      </c>
      <c r="H1048" s="52" t="s">
        <v>107</v>
      </c>
      <c r="I1048" s="52" t="s">
        <v>17</v>
      </c>
    </row>
    <row r="1049" spans="1:9">
      <c r="A1049" s="48" t="s">
        <v>1779</v>
      </c>
      <c r="B1049" s="48" t="s">
        <v>1780</v>
      </c>
      <c r="C1049" s="48" t="s">
        <v>123</v>
      </c>
      <c r="D1049" s="49">
        <v>1</v>
      </c>
      <c r="E1049" s="50">
        <v>2021.72</v>
      </c>
      <c r="F1049" s="51">
        <f t="shared" si="16"/>
        <v>2021.72</v>
      </c>
      <c r="G1049" s="52" t="s">
        <v>65</v>
      </c>
      <c r="H1049" s="52" t="s">
        <v>107</v>
      </c>
      <c r="I1049" s="52" t="s">
        <v>15</v>
      </c>
    </row>
    <row r="1050" spans="1:9">
      <c r="A1050" s="48" t="s">
        <v>1781</v>
      </c>
      <c r="B1050" s="48" t="s">
        <v>1780</v>
      </c>
      <c r="C1050" s="48" t="s">
        <v>121</v>
      </c>
      <c r="D1050" s="49">
        <v>7</v>
      </c>
      <c r="E1050" s="50">
        <v>2021.72</v>
      </c>
      <c r="F1050" s="51">
        <f t="shared" si="16"/>
        <v>14152.04</v>
      </c>
      <c r="G1050" s="52" t="s">
        <v>65</v>
      </c>
      <c r="H1050" s="52" t="s">
        <v>107</v>
      </c>
      <c r="I1050" s="52" t="s">
        <v>15</v>
      </c>
    </row>
    <row r="1051" spans="1:9">
      <c r="A1051" s="48" t="s">
        <v>1782</v>
      </c>
      <c r="B1051" s="48" t="s">
        <v>1780</v>
      </c>
      <c r="C1051" s="48" t="s">
        <v>120</v>
      </c>
      <c r="D1051" s="49">
        <v>9</v>
      </c>
      <c r="E1051" s="50">
        <v>2021.72</v>
      </c>
      <c r="F1051" s="51">
        <f t="shared" si="16"/>
        <v>18195.48</v>
      </c>
      <c r="G1051" s="52" t="s">
        <v>65</v>
      </c>
      <c r="H1051" s="52" t="s">
        <v>107</v>
      </c>
      <c r="I1051" s="52" t="s">
        <v>15</v>
      </c>
    </row>
    <row r="1052" spans="1:9">
      <c r="A1052" s="48" t="s">
        <v>1783</v>
      </c>
      <c r="B1052" s="48" t="s">
        <v>1780</v>
      </c>
      <c r="C1052" s="48" t="s">
        <v>122</v>
      </c>
      <c r="D1052" s="49">
        <v>1</v>
      </c>
      <c r="E1052" s="50">
        <v>2021.72</v>
      </c>
      <c r="F1052" s="51">
        <f t="shared" si="16"/>
        <v>2021.72</v>
      </c>
      <c r="G1052" s="52" t="s">
        <v>65</v>
      </c>
      <c r="H1052" s="52" t="s">
        <v>107</v>
      </c>
      <c r="I1052" s="52" t="s">
        <v>15</v>
      </c>
    </row>
    <row r="1053" spans="1:9">
      <c r="A1053" s="48" t="s">
        <v>1519</v>
      </c>
      <c r="B1053" s="48" t="s">
        <v>1520</v>
      </c>
      <c r="C1053" s="48" t="s">
        <v>121</v>
      </c>
      <c r="D1053" s="49">
        <v>1</v>
      </c>
      <c r="E1053" s="50">
        <v>856</v>
      </c>
      <c r="F1053" s="51">
        <f t="shared" si="16"/>
        <v>856</v>
      </c>
      <c r="G1053" s="52" t="s">
        <v>65</v>
      </c>
      <c r="H1053" s="52" t="s">
        <v>1638</v>
      </c>
      <c r="I1053" s="52" t="s">
        <v>19</v>
      </c>
    </row>
    <row r="1054" spans="1:9">
      <c r="A1054" s="48" t="s">
        <v>923</v>
      </c>
      <c r="B1054" s="48" t="s">
        <v>924</v>
      </c>
      <c r="C1054" s="48" t="s">
        <v>123</v>
      </c>
      <c r="D1054" s="49">
        <v>2</v>
      </c>
      <c r="E1054" s="50">
        <v>381</v>
      </c>
      <c r="F1054" s="51">
        <f t="shared" si="16"/>
        <v>762</v>
      </c>
      <c r="G1054" s="52" t="s">
        <v>65</v>
      </c>
      <c r="H1054" s="52" t="s">
        <v>177</v>
      </c>
      <c r="I1054" s="52" t="s">
        <v>10</v>
      </c>
    </row>
    <row r="1055" spans="1:9">
      <c r="A1055" s="48" t="s">
        <v>925</v>
      </c>
      <c r="B1055" s="48" t="s">
        <v>924</v>
      </c>
      <c r="C1055" s="48" t="s">
        <v>121</v>
      </c>
      <c r="D1055" s="49">
        <v>2</v>
      </c>
      <c r="E1055" s="50">
        <v>381</v>
      </c>
      <c r="F1055" s="51">
        <f t="shared" si="16"/>
        <v>762</v>
      </c>
      <c r="G1055" s="52" t="s">
        <v>65</v>
      </c>
      <c r="H1055" s="52" t="s">
        <v>177</v>
      </c>
      <c r="I1055" s="52" t="s">
        <v>10</v>
      </c>
    </row>
    <row r="1056" spans="1:9">
      <c r="A1056" s="48" t="s">
        <v>745</v>
      </c>
      <c r="B1056" s="48" t="s">
        <v>746</v>
      </c>
      <c r="C1056" s="48" t="s">
        <v>121</v>
      </c>
      <c r="D1056" s="49">
        <v>1</v>
      </c>
      <c r="E1056" s="50">
        <v>605</v>
      </c>
      <c r="F1056" s="51">
        <f t="shared" si="16"/>
        <v>605</v>
      </c>
      <c r="G1056" s="52" t="s">
        <v>65</v>
      </c>
      <c r="H1056" s="52" t="s">
        <v>177</v>
      </c>
      <c r="I1056" s="52" t="s">
        <v>11</v>
      </c>
    </row>
    <row r="1057" spans="1:9">
      <c r="A1057" s="48" t="s">
        <v>747</v>
      </c>
      <c r="B1057" s="48" t="s">
        <v>748</v>
      </c>
      <c r="C1057" s="48" t="s">
        <v>121</v>
      </c>
      <c r="D1057" s="49">
        <v>1</v>
      </c>
      <c r="E1057" s="50">
        <v>780</v>
      </c>
      <c r="F1057" s="51">
        <f t="shared" si="16"/>
        <v>780</v>
      </c>
      <c r="G1057" s="52" t="s">
        <v>65</v>
      </c>
      <c r="H1057" s="52" t="s">
        <v>836</v>
      </c>
      <c r="I1057" s="52" t="s">
        <v>2168</v>
      </c>
    </row>
    <row r="1058" spans="1:9">
      <c r="A1058" s="48" t="s">
        <v>1075</v>
      </c>
      <c r="B1058" s="48" t="s">
        <v>1076</v>
      </c>
      <c r="C1058" s="48" t="s">
        <v>123</v>
      </c>
      <c r="D1058" s="49">
        <v>1</v>
      </c>
      <c r="E1058" s="50">
        <v>437</v>
      </c>
      <c r="F1058" s="51">
        <f t="shared" si="16"/>
        <v>437</v>
      </c>
      <c r="G1058" s="52" t="s">
        <v>65</v>
      </c>
      <c r="H1058" s="52" t="s">
        <v>837</v>
      </c>
      <c r="I1058" s="52" t="s">
        <v>28</v>
      </c>
    </row>
    <row r="1059" spans="1:9">
      <c r="A1059" s="48" t="s">
        <v>1077</v>
      </c>
      <c r="B1059" s="48" t="s">
        <v>1076</v>
      </c>
      <c r="C1059" s="48" t="s">
        <v>121</v>
      </c>
      <c r="D1059" s="49">
        <v>1</v>
      </c>
      <c r="E1059" s="50">
        <v>437</v>
      </c>
      <c r="F1059" s="51">
        <f t="shared" si="16"/>
        <v>437</v>
      </c>
      <c r="G1059" s="52" t="s">
        <v>65</v>
      </c>
      <c r="H1059" s="52" t="s">
        <v>837</v>
      </c>
      <c r="I1059" s="52" t="s">
        <v>28</v>
      </c>
    </row>
    <row r="1060" spans="1:9">
      <c r="A1060" s="48" t="s">
        <v>1096</v>
      </c>
      <c r="B1060" s="48" t="s">
        <v>1097</v>
      </c>
      <c r="C1060" s="48" t="s">
        <v>119</v>
      </c>
      <c r="D1060" s="49">
        <v>8</v>
      </c>
      <c r="E1060" s="50">
        <v>437</v>
      </c>
      <c r="F1060" s="51">
        <f t="shared" si="16"/>
        <v>3496</v>
      </c>
      <c r="G1060" s="52" t="s">
        <v>65</v>
      </c>
      <c r="H1060" s="52" t="s">
        <v>1639</v>
      </c>
      <c r="I1060" s="52" t="s">
        <v>20</v>
      </c>
    </row>
    <row r="1061" spans="1:9">
      <c r="A1061" s="48" t="s">
        <v>433</v>
      </c>
      <c r="B1061" s="48" t="s">
        <v>329</v>
      </c>
      <c r="C1061" s="48" t="s">
        <v>121</v>
      </c>
      <c r="D1061" s="49">
        <v>1</v>
      </c>
      <c r="E1061" s="50">
        <v>1345.55</v>
      </c>
      <c r="F1061" s="51">
        <f t="shared" si="16"/>
        <v>1345.55</v>
      </c>
      <c r="G1061" s="52" t="s">
        <v>65</v>
      </c>
      <c r="H1061" s="52" t="s">
        <v>105</v>
      </c>
      <c r="I1061" s="52" t="s">
        <v>15</v>
      </c>
    </row>
    <row r="1062" spans="1:9">
      <c r="A1062" s="48" t="s">
        <v>1078</v>
      </c>
      <c r="B1062" s="48" t="s">
        <v>750</v>
      </c>
      <c r="C1062" s="48" t="s">
        <v>123</v>
      </c>
      <c r="D1062" s="49">
        <v>3</v>
      </c>
      <c r="E1062" s="50">
        <v>326</v>
      </c>
      <c r="F1062" s="51">
        <f t="shared" si="16"/>
        <v>978</v>
      </c>
      <c r="G1062" s="52" t="s">
        <v>65</v>
      </c>
      <c r="H1062" s="52" t="s">
        <v>838</v>
      </c>
      <c r="I1062" s="52" t="s">
        <v>10</v>
      </c>
    </row>
    <row r="1063" spans="1:9">
      <c r="A1063" s="48" t="s">
        <v>749</v>
      </c>
      <c r="B1063" s="48" t="s">
        <v>750</v>
      </c>
      <c r="C1063" s="48" t="s">
        <v>121</v>
      </c>
      <c r="D1063" s="49">
        <v>1</v>
      </c>
      <c r="E1063" s="50">
        <v>517</v>
      </c>
      <c r="F1063" s="51">
        <f t="shared" si="16"/>
        <v>517</v>
      </c>
      <c r="G1063" s="52" t="s">
        <v>65</v>
      </c>
      <c r="H1063" s="52" t="s">
        <v>838</v>
      </c>
      <c r="I1063" s="52" t="s">
        <v>10</v>
      </c>
    </row>
    <row r="1064" spans="1:9">
      <c r="A1064" s="48" t="s">
        <v>1079</v>
      </c>
      <c r="B1064" s="48" t="s">
        <v>752</v>
      </c>
      <c r="C1064" s="48" t="s">
        <v>123</v>
      </c>
      <c r="D1064" s="49">
        <v>2</v>
      </c>
      <c r="E1064" s="50">
        <v>326</v>
      </c>
      <c r="F1064" s="51">
        <f t="shared" si="16"/>
        <v>652</v>
      </c>
      <c r="G1064" s="52" t="s">
        <v>65</v>
      </c>
      <c r="H1064" s="52" t="s">
        <v>838</v>
      </c>
      <c r="I1064" s="52" t="s">
        <v>15</v>
      </c>
    </row>
    <row r="1065" spans="1:9">
      <c r="A1065" s="48" t="s">
        <v>751</v>
      </c>
      <c r="B1065" s="48" t="s">
        <v>752</v>
      </c>
      <c r="C1065" s="48" t="s">
        <v>121</v>
      </c>
      <c r="D1065" s="49">
        <v>1</v>
      </c>
      <c r="E1065" s="50">
        <v>517</v>
      </c>
      <c r="F1065" s="51">
        <f t="shared" si="16"/>
        <v>517</v>
      </c>
      <c r="G1065" s="52" t="s">
        <v>65</v>
      </c>
      <c r="H1065" s="52" t="s">
        <v>838</v>
      </c>
      <c r="I1065" s="52" t="s">
        <v>15</v>
      </c>
    </row>
    <row r="1066" spans="1:9">
      <c r="A1066" s="48" t="s">
        <v>753</v>
      </c>
      <c r="B1066" s="48" t="s">
        <v>754</v>
      </c>
      <c r="C1066" s="48" t="s">
        <v>121</v>
      </c>
      <c r="D1066" s="49">
        <v>1</v>
      </c>
      <c r="E1066" s="50">
        <v>692</v>
      </c>
      <c r="F1066" s="51">
        <f t="shared" si="16"/>
        <v>692</v>
      </c>
      <c r="G1066" s="52" t="s">
        <v>65</v>
      </c>
      <c r="H1066" s="52" t="s">
        <v>839</v>
      </c>
      <c r="I1066" s="52" t="s">
        <v>19</v>
      </c>
    </row>
    <row r="1067" spans="1:9">
      <c r="A1067" s="48" t="s">
        <v>1080</v>
      </c>
      <c r="B1067" s="48" t="s">
        <v>1081</v>
      </c>
      <c r="C1067" s="48" t="s">
        <v>123</v>
      </c>
      <c r="D1067" s="49">
        <v>2</v>
      </c>
      <c r="E1067" s="50">
        <v>437</v>
      </c>
      <c r="F1067" s="51">
        <f t="shared" si="16"/>
        <v>874</v>
      </c>
      <c r="G1067" s="52" t="s">
        <v>65</v>
      </c>
      <c r="H1067" s="52" t="s">
        <v>839</v>
      </c>
      <c r="I1067" s="52" t="s">
        <v>20</v>
      </c>
    </row>
    <row r="1068" spans="1:9">
      <c r="A1068" s="48" t="s">
        <v>1082</v>
      </c>
      <c r="B1068" s="48" t="s">
        <v>1081</v>
      </c>
      <c r="C1068" s="48" t="s">
        <v>121</v>
      </c>
      <c r="D1068" s="49">
        <v>1</v>
      </c>
      <c r="E1068" s="50">
        <v>437</v>
      </c>
      <c r="F1068" s="51">
        <f t="shared" si="16"/>
        <v>437</v>
      </c>
      <c r="G1068" s="52" t="s">
        <v>65</v>
      </c>
      <c r="H1068" s="52" t="s">
        <v>839</v>
      </c>
      <c r="I1068" s="52" t="s">
        <v>20</v>
      </c>
    </row>
    <row r="1069" spans="1:9">
      <c r="A1069" s="48" t="s">
        <v>1083</v>
      </c>
      <c r="B1069" s="48" t="s">
        <v>1084</v>
      </c>
      <c r="C1069" s="48" t="s">
        <v>123</v>
      </c>
      <c r="D1069" s="49">
        <v>1</v>
      </c>
      <c r="E1069" s="50">
        <v>381</v>
      </c>
      <c r="F1069" s="51">
        <f t="shared" si="16"/>
        <v>381</v>
      </c>
      <c r="G1069" s="52" t="s">
        <v>65</v>
      </c>
      <c r="H1069" s="52" t="s">
        <v>1640</v>
      </c>
      <c r="I1069" s="52" t="s">
        <v>28</v>
      </c>
    </row>
    <row r="1070" spans="1:9">
      <c r="A1070" s="48" t="s">
        <v>755</v>
      </c>
      <c r="B1070" s="48" t="s">
        <v>756</v>
      </c>
      <c r="C1070" s="48" t="s">
        <v>121</v>
      </c>
      <c r="D1070" s="49">
        <v>1</v>
      </c>
      <c r="E1070" s="50">
        <v>394</v>
      </c>
      <c r="F1070" s="51">
        <f t="shared" si="16"/>
        <v>394</v>
      </c>
      <c r="G1070" s="52" t="s">
        <v>65</v>
      </c>
      <c r="H1070" s="52" t="s">
        <v>840</v>
      </c>
      <c r="I1070" s="52" t="s">
        <v>10</v>
      </c>
    </row>
    <row r="1071" spans="1:9">
      <c r="A1071" s="48" t="s">
        <v>757</v>
      </c>
      <c r="B1071" s="48" t="s">
        <v>758</v>
      </c>
      <c r="C1071" s="48" t="s">
        <v>121</v>
      </c>
      <c r="D1071" s="49">
        <v>2</v>
      </c>
      <c r="E1071" s="50">
        <v>464</v>
      </c>
      <c r="F1071" s="51">
        <f t="shared" si="16"/>
        <v>928</v>
      </c>
      <c r="G1071" s="52" t="s">
        <v>65</v>
      </c>
      <c r="H1071" s="52" t="s">
        <v>841</v>
      </c>
      <c r="I1071" s="52" t="s">
        <v>17</v>
      </c>
    </row>
    <row r="1072" spans="1:9">
      <c r="A1072" s="48" t="s">
        <v>1517</v>
      </c>
      <c r="B1072" s="48" t="s">
        <v>1518</v>
      </c>
      <c r="C1072" s="48" t="s">
        <v>120</v>
      </c>
      <c r="D1072" s="49">
        <v>1</v>
      </c>
      <c r="E1072" s="50">
        <v>741</v>
      </c>
      <c r="F1072" s="51">
        <f t="shared" si="16"/>
        <v>741</v>
      </c>
      <c r="G1072" s="52" t="s">
        <v>65</v>
      </c>
      <c r="H1072" s="52" t="s">
        <v>1641</v>
      </c>
      <c r="I1072" s="52" t="s">
        <v>20</v>
      </c>
    </row>
    <row r="1073" spans="1:9">
      <c r="A1073" s="48" t="s">
        <v>1085</v>
      </c>
      <c r="B1073" s="48" t="s">
        <v>1086</v>
      </c>
      <c r="C1073" s="48" t="s">
        <v>123</v>
      </c>
      <c r="D1073" s="49">
        <v>1</v>
      </c>
      <c r="E1073" s="50">
        <v>437</v>
      </c>
      <c r="F1073" s="51">
        <f t="shared" si="16"/>
        <v>437</v>
      </c>
      <c r="G1073" s="52" t="s">
        <v>65</v>
      </c>
      <c r="H1073" s="52" t="s">
        <v>842</v>
      </c>
      <c r="I1073" s="52" t="s">
        <v>16</v>
      </c>
    </row>
    <row r="1074" spans="1:9">
      <c r="A1074" s="48" t="s">
        <v>1087</v>
      </c>
      <c r="B1074" s="48" t="s">
        <v>1086</v>
      </c>
      <c r="C1074" s="48" t="s">
        <v>121</v>
      </c>
      <c r="D1074" s="49">
        <v>2</v>
      </c>
      <c r="E1074" s="50">
        <v>437</v>
      </c>
      <c r="F1074" s="51">
        <f t="shared" si="16"/>
        <v>874</v>
      </c>
      <c r="G1074" s="52" t="s">
        <v>65</v>
      </c>
      <c r="H1074" s="52" t="s">
        <v>842</v>
      </c>
      <c r="I1074" s="52" t="s">
        <v>16</v>
      </c>
    </row>
    <row r="1075" spans="1:9">
      <c r="A1075" s="48" t="s">
        <v>759</v>
      </c>
      <c r="B1075" s="48" t="s">
        <v>760</v>
      </c>
      <c r="C1075" s="48" t="s">
        <v>121</v>
      </c>
      <c r="D1075" s="49">
        <v>1</v>
      </c>
      <c r="E1075" s="50">
        <v>692</v>
      </c>
      <c r="F1075" s="51">
        <f t="shared" si="16"/>
        <v>692</v>
      </c>
      <c r="G1075" s="52" t="s">
        <v>65</v>
      </c>
      <c r="H1075" s="52" t="s">
        <v>842</v>
      </c>
      <c r="I1075" s="52" t="s">
        <v>531</v>
      </c>
    </row>
    <row r="1076" spans="1:9">
      <c r="A1076" s="48" t="s">
        <v>1467</v>
      </c>
      <c r="B1076" s="48" t="s">
        <v>1468</v>
      </c>
      <c r="C1076" s="48" t="s">
        <v>120</v>
      </c>
      <c r="D1076" s="49">
        <v>1</v>
      </c>
      <c r="E1076" s="50">
        <v>1232</v>
      </c>
      <c r="F1076" s="51">
        <f t="shared" si="16"/>
        <v>1232</v>
      </c>
      <c r="G1076" s="52" t="s">
        <v>65</v>
      </c>
      <c r="H1076" s="52" t="s">
        <v>509</v>
      </c>
      <c r="I1076" s="52" t="s">
        <v>530</v>
      </c>
    </row>
    <row r="1078" spans="1:9">
      <c r="D1078" s="49">
        <f>SUM(D2:D1077)</f>
        <v>3255</v>
      </c>
      <c r="E1078" s="50"/>
      <c r="F1078" s="51">
        <f>SUM(F2:F1077)</f>
        <v>3664610.69</v>
      </c>
    </row>
    <row r="1080" spans="1:9">
      <c r="B1080" s="52"/>
      <c r="C1080" s="93" t="s">
        <v>33</v>
      </c>
      <c r="D1080" s="49">
        <f t="shared" ref="D1080:D1092" si="17">SUMIF(G:G,C1080,D:D)</f>
        <v>86</v>
      </c>
      <c r="E1080" s="51">
        <f t="shared" ref="E1080:E1092" si="18">SUMIF(G:G,C1080,F:F)</f>
        <v>35900.71</v>
      </c>
      <c r="F1080" s="115">
        <f>E1080/$F$1078</f>
        <v>9.7965958834224758E-3</v>
      </c>
    </row>
    <row r="1081" spans="1:9">
      <c r="B1081" s="52"/>
      <c r="C1081" s="93" t="s">
        <v>74</v>
      </c>
      <c r="D1081" s="49">
        <f t="shared" si="17"/>
        <v>297</v>
      </c>
      <c r="E1081" s="51">
        <f t="shared" si="18"/>
        <v>220260.30999999997</v>
      </c>
      <c r="F1081" s="115">
        <f t="shared" ref="F1081:F1092" si="19">E1081/$F$1078</f>
        <v>6.0104695595918807E-2</v>
      </c>
    </row>
    <row r="1082" spans="1:9">
      <c r="B1082" s="52"/>
      <c r="C1082" s="93" t="s">
        <v>64</v>
      </c>
      <c r="D1082" s="49">
        <f t="shared" si="17"/>
        <v>2</v>
      </c>
      <c r="E1082" s="51">
        <f t="shared" si="18"/>
        <v>2006</v>
      </c>
      <c r="F1082" s="115">
        <f t="shared" si="19"/>
        <v>5.4739784650903803E-4</v>
      </c>
    </row>
    <row r="1083" spans="1:9">
      <c r="B1083" s="52"/>
      <c r="C1083" s="93" t="s">
        <v>23</v>
      </c>
      <c r="D1083" s="49">
        <f t="shared" si="17"/>
        <v>241</v>
      </c>
      <c r="E1083" s="51">
        <f t="shared" si="18"/>
        <v>242134.66000000003</v>
      </c>
      <c r="F1083" s="115">
        <f t="shared" si="19"/>
        <v>6.6073774401394877E-2</v>
      </c>
    </row>
    <row r="1084" spans="1:9">
      <c r="B1084" s="52"/>
      <c r="C1084" s="93" t="s">
        <v>66</v>
      </c>
      <c r="D1084" s="49">
        <f t="shared" si="17"/>
        <v>1266</v>
      </c>
      <c r="E1084" s="51">
        <f t="shared" si="18"/>
        <v>1817786.0300000021</v>
      </c>
      <c r="F1084" s="115">
        <f t="shared" si="19"/>
        <v>0.49603796522244009</v>
      </c>
    </row>
    <row r="1085" spans="1:9">
      <c r="B1085" s="52"/>
      <c r="C1085" s="93" t="s">
        <v>844</v>
      </c>
      <c r="D1085" s="49">
        <f t="shared" si="17"/>
        <v>1</v>
      </c>
      <c r="E1085" s="51">
        <f t="shared" si="18"/>
        <v>396</v>
      </c>
      <c r="F1085" s="115">
        <f>E1085/$F$1078</f>
        <v>1.0806059183328967E-4</v>
      </c>
    </row>
    <row r="1086" spans="1:9">
      <c r="B1086" s="52"/>
      <c r="C1086" s="93" t="s">
        <v>240</v>
      </c>
      <c r="D1086" s="49">
        <f t="shared" si="17"/>
        <v>113</v>
      </c>
      <c r="E1086" s="51">
        <f t="shared" si="18"/>
        <v>95551.639999999985</v>
      </c>
      <c r="F1086" s="115">
        <f t="shared" si="19"/>
        <v>2.6074158507680384E-2</v>
      </c>
    </row>
    <row r="1087" spans="1:9">
      <c r="B1087" s="52"/>
      <c r="C1087" s="93" t="s">
        <v>30</v>
      </c>
      <c r="D1087" s="49">
        <f t="shared" si="17"/>
        <v>26</v>
      </c>
      <c r="E1087" s="51">
        <f t="shared" si="18"/>
        <v>13591.390000000001</v>
      </c>
      <c r="F1087" s="115">
        <f t="shared" si="19"/>
        <v>3.7088223415077145E-3</v>
      </c>
    </row>
    <row r="1088" spans="1:9">
      <c r="B1088" s="52"/>
      <c r="C1088" s="93" t="s">
        <v>22</v>
      </c>
      <c r="D1088" s="49">
        <f t="shared" si="17"/>
        <v>60</v>
      </c>
      <c r="E1088" s="51">
        <f t="shared" si="18"/>
        <v>23733.42</v>
      </c>
      <c r="F1088" s="115">
        <f t="shared" si="19"/>
        <v>6.4763823520909937E-3</v>
      </c>
    </row>
    <row r="1089" spans="2:6">
      <c r="B1089" s="52"/>
      <c r="C1089" s="93" t="s">
        <v>40</v>
      </c>
      <c r="D1089" s="49">
        <f t="shared" si="17"/>
        <v>4</v>
      </c>
      <c r="E1089" s="51">
        <f t="shared" si="18"/>
        <v>2677.56</v>
      </c>
      <c r="F1089" s="115">
        <f t="shared" si="19"/>
        <v>7.3065332896248252E-4</v>
      </c>
    </row>
    <row r="1090" spans="2:6">
      <c r="B1090" s="52"/>
      <c r="C1090" s="93" t="s">
        <v>21</v>
      </c>
      <c r="D1090" s="49">
        <f t="shared" si="17"/>
        <v>459</v>
      </c>
      <c r="E1090" s="51">
        <f t="shared" si="18"/>
        <v>348177.17999999993</v>
      </c>
      <c r="F1090" s="115">
        <f t="shared" si="19"/>
        <v>9.5010687206176309E-2</v>
      </c>
    </row>
    <row r="1091" spans="2:6">
      <c r="B1091" s="52"/>
      <c r="C1091" s="93" t="s">
        <v>24</v>
      </c>
      <c r="D1091" s="49">
        <f t="shared" si="17"/>
        <v>121</v>
      </c>
      <c r="E1091" s="51">
        <f t="shared" si="18"/>
        <v>79440.640000000072</v>
      </c>
      <c r="F1091" s="115">
        <f t="shared" si="19"/>
        <v>2.1677784277816445E-2</v>
      </c>
    </row>
    <row r="1092" spans="2:6">
      <c r="B1092" s="52"/>
      <c r="C1092" s="93" t="s">
        <v>65</v>
      </c>
      <c r="D1092" s="49">
        <f t="shared" si="17"/>
        <v>578</v>
      </c>
      <c r="E1092" s="51">
        <f t="shared" si="18"/>
        <v>781632.80999999912</v>
      </c>
      <c r="F1092" s="115">
        <f t="shared" si="19"/>
        <v>0.21329218193160898</v>
      </c>
    </row>
    <row r="1094" spans="2:6">
      <c r="D1094" s="114">
        <f>SUM(D1080:D1093)</f>
        <v>3254</v>
      </c>
      <c r="E1094" s="109">
        <f>SUM(E1080:E1093)</f>
        <v>3663288.3500000015</v>
      </c>
      <c r="F1094" s="109"/>
    </row>
  </sheetData>
  <sortState xmlns:xlrd2="http://schemas.microsoft.com/office/spreadsheetml/2017/richdata2" ref="A2:N1076">
    <sortCondition ref="B2:B1076"/>
    <sortCondition ref="C2:C1076"/>
  </sortState>
  <pageMargins left="0.7" right="0.7" top="0.75" bottom="0.75" header="0.3" footer="0.3"/>
  <pageSetup paperSize="9" orientation="portrait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order</vt:lpstr>
      <vt:lpstr>цены</vt:lpstr>
      <vt:lpstr>наличие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sem</dc:creator>
  <cp:lastModifiedBy>BUH</cp:lastModifiedBy>
  <dcterms:created xsi:type="dcterms:W3CDTF">2014-01-22T09:42:24Z</dcterms:created>
  <dcterms:modified xsi:type="dcterms:W3CDTF">2022-02-02T13:54:15Z</dcterms:modified>
</cp:coreProperties>
</file>